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defaultThemeVersion="166925"/>
  <mc:AlternateContent xmlns:mc="http://schemas.openxmlformats.org/markup-compatibility/2006">
    <mc:Choice Requires="x15">
      <x15ac:absPath xmlns:x15ac="http://schemas.microsoft.com/office/spreadsheetml/2010/11/ac" url="Y:\Docs\Dario\EURO - Izmjene procedura\Tablice zaduženost, kupci, dobavljači\"/>
    </mc:Choice>
  </mc:AlternateContent>
  <xr:revisionPtr revIDLastSave="0" documentId="13_ncr:1_{8CB99D76-5A4F-4B7A-A50B-F0F64D09F292}" xr6:coauthVersionLast="47" xr6:coauthVersionMax="47" xr10:uidLastSave="{00000000-0000-0000-0000-000000000000}"/>
  <workbookProtection workbookAlgorithmName="SHA-512" workbookHashValue="9vwpkz5NiyY5vsKjqLGFn04jKiEbvZdk3eCyNVYnhL6dlL/MiamGqtIDfJzL/V8+EIBMsGT5SHSrab6Nk4wRFg==" workbookSaltValue="qxFWJNE9eVa57j/vl8JrdQ==" workbookSpinCount="100000" lockStructure="1"/>
  <bookViews>
    <workbookView xWindow="-108" yWindow="-108" windowWidth="23256" windowHeight="12576" xr2:uid="{00000000-000D-0000-FFFF-FFFF00000000}"/>
  </bookViews>
  <sheets>
    <sheet name="Prilog A" sheetId="3" r:id="rId1"/>
    <sheet name="Prilog B" sheetId="4" r:id="rId2"/>
    <sheet name="Prilog C" sheetId="5" r:id="rId3"/>
    <sheet name="Indikatori ek. povezanosti " sheetId="1" r:id="rId4"/>
    <sheet name="Indikatori kontrole" sheetId="2" r:id="rId5"/>
    <sheet name="Liste_formule" sheetId="6" state="hidden" r:id="rId6"/>
  </sheets>
  <externalReferences>
    <externalReference r:id="rId7"/>
  </externalReferences>
  <definedNames>
    <definedName name="Garancije" localSheetId="5">Liste_formule!$E$42:$E$45</definedName>
    <definedName name="Garancije">[1]Liste_formule!$E$42:$E$44</definedName>
    <definedName name="Jamstva" localSheetId="5">Liste_formule!$E$55:$E$59</definedName>
    <definedName name="Jamstva">[1]Liste_formule!$E$36:$E$40</definedName>
    <definedName name="Krediti" localSheetId="5">Liste_formule!$E$25:$E$30</definedName>
    <definedName name="Krediti">[1]Liste_formule!$E$25:$E$30</definedName>
    <definedName name="Leasing" localSheetId="5">Liste_formule!$E$46:$E$47</definedName>
    <definedName name="Leasing">[1]Liste_formule!$E$45:$E$46</definedName>
    <definedName name="Pozajmice" localSheetId="5">Liste_formule!#REF!</definedName>
    <definedName name="Pozajmice">[1]Liste_formule!$E$48:$E$49</definedName>
    <definedName name="_xlnm.Print_Area" localSheetId="1">'Prilog B'!$A$1:$H$43</definedName>
    <definedName name="_xlnm.Print_Area" localSheetId="2">'Prilog C'!$A$1:$M$28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6" i="5" l="1"/>
  <c r="Q73" i="6"/>
  <c r="Q72" i="6"/>
  <c r="Q68" i="6"/>
  <c r="W67" i="6"/>
  <c r="Y66" i="6"/>
  <c r="W66" i="6"/>
  <c r="U66" i="6"/>
  <c r="S66" i="6"/>
  <c r="Q66" i="6"/>
  <c r="Y65" i="6"/>
  <c r="W65" i="6"/>
  <c r="U65" i="6"/>
  <c r="S65" i="6"/>
  <c r="Q64" i="6"/>
  <c r="W63" i="6"/>
  <c r="W62" i="6"/>
  <c r="S62" i="6"/>
  <c r="Q62" i="6"/>
  <c r="Y61" i="6"/>
  <c r="W61" i="6"/>
  <c r="U61" i="6"/>
  <c r="S61" i="6"/>
  <c r="Y60" i="6"/>
  <c r="W60" i="6"/>
  <c r="U60" i="6"/>
  <c r="S60" i="6"/>
  <c r="Q60" i="6"/>
  <c r="C6" i="1" l="1"/>
  <c r="C10" i="1"/>
  <c r="C7" i="1"/>
  <c r="C12" i="1"/>
  <c r="L17" i="5" l="1"/>
  <c r="F17" i="5"/>
  <c r="L16" i="5"/>
  <c r="E16" i="5"/>
  <c r="F16" i="5" s="1"/>
  <c r="L15" i="5"/>
  <c r="F15" i="5"/>
  <c r="L14" i="5"/>
  <c r="F14" i="5"/>
  <c r="L13" i="5"/>
  <c r="F13" i="5"/>
  <c r="L12" i="5"/>
  <c r="F12" i="5"/>
  <c r="L11" i="5"/>
  <c r="F11" i="5"/>
  <c r="D4" i="5"/>
  <c r="L48" i="4"/>
  <c r="L46" i="4"/>
  <c r="N44" i="4"/>
  <c r="B35" i="4" s="1"/>
  <c r="L44" i="4"/>
  <c r="R43" i="4"/>
  <c r="L1" i="4"/>
  <c r="L67" i="4" s="1"/>
  <c r="C1" i="4"/>
  <c r="H16" i="3"/>
  <c r="H13" i="3" s="1"/>
  <c r="E15" i="3"/>
  <c r="E13" i="3" s="1"/>
  <c r="B12" i="3"/>
  <c r="B11" i="3" s="1"/>
  <c r="H10" i="3"/>
  <c r="H8" i="3" s="1"/>
  <c r="E9" i="3"/>
  <c r="E7" i="3" s="1"/>
  <c r="B7" i="3"/>
  <c r="E22" i="3" l="1"/>
  <c r="H22" i="3"/>
  <c r="B19" i="3"/>
  <c r="B21" i="3" s="1"/>
  <c r="N42" i="4"/>
  <c r="R47" i="4"/>
  <c r="L50" i="4"/>
  <c r="L42" i="4"/>
  <c r="P42" i="4"/>
  <c r="T43" i="4"/>
  <c r="G33" i="4" s="1"/>
  <c r="P47" i="4"/>
  <c r="T47" i="4"/>
  <c r="R49" i="4"/>
  <c r="L54" i="4"/>
  <c r="K20" i="5"/>
  <c r="E20" i="5"/>
  <c r="P43" i="4"/>
  <c r="B37" i="4" s="1"/>
  <c r="N47" i="4"/>
  <c r="T48" i="4"/>
  <c r="G34" i="4" s="1"/>
  <c r="L68" i="4"/>
  <c r="L69" i="4"/>
  <c r="L70" i="4"/>
  <c r="L71" i="4"/>
  <c r="L55" i="4"/>
  <c r="B31" i="4" s="1"/>
  <c r="L72" i="4"/>
  <c r="L65" i="4"/>
  <c r="R42" i="4"/>
  <c r="R44" i="4"/>
  <c r="N48" i="4"/>
  <c r="T42" i="4"/>
  <c r="R45" i="4"/>
  <c r="P48" i="4"/>
  <c r="L66" i="4"/>
  <c r="N43" i="4"/>
  <c r="B33" i="4" s="1"/>
  <c r="R48" i="4"/>
  <c r="G31" i="4" s="1"/>
  <c r="B38" i="4" l="1"/>
  <c r="G23" i="3"/>
  <c r="G35" i="4"/>
  <c r="C16" i="1" s="1"/>
  <c r="B30" i="4"/>
  <c r="B32" i="4" s="1"/>
  <c r="B39" i="4"/>
  <c r="G30" i="4"/>
  <c r="G32" i="4" s="1"/>
  <c r="C4" i="1" s="1"/>
  <c r="G39" i="4"/>
  <c r="B34" i="4"/>
  <c r="G37" i="4" s="1"/>
  <c r="B36" i="4" l="1"/>
  <c r="G36" i="4"/>
  <c r="G3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Ivor Vlahek</author>
  </authors>
  <commentList>
    <comment ref="A3" authorId="0" shapeId="0" xr:uid="{F6301018-15B1-4CA9-A830-A0AA3D74AB4D}">
      <text>
        <r>
          <rPr>
            <b/>
            <sz val="8"/>
            <color indexed="81"/>
            <rFont val="Tahoma"/>
            <family val="2"/>
            <charset val="238"/>
          </rPr>
          <t>Prema potrebi moguće dodavati redove - označiti cijeli red i stisnuti Insert na mišu</t>
        </r>
      </text>
    </comment>
    <comment ref="C3" authorId="0" shapeId="0" xr:uid="{77586043-6080-4834-932D-3677C1D07E53}">
      <text>
        <r>
          <rPr>
            <b/>
            <sz val="8"/>
            <color indexed="81"/>
            <rFont val="Tahoma"/>
            <family val="2"/>
            <charset val="238"/>
          </rPr>
          <t xml:space="preserve">Za kredite i leasinge upisati trenutno stanje duga.
Za prekoračenja po računu, kartice i garancije upisati odobreni iznos.
</t>
        </r>
        <r>
          <rPr>
            <sz val="8"/>
            <color indexed="81"/>
            <rFont val="Tahoma"/>
            <family val="2"/>
            <charset val="238"/>
          </rPr>
          <t xml:space="preserve">
</t>
        </r>
      </text>
    </comment>
    <comment ref="E3" authorId="0" shapeId="0" xr:uid="{80F7A4C2-A00F-4141-845C-7DC52606046F}">
      <text>
        <r>
          <rPr>
            <b/>
            <sz val="8"/>
            <color indexed="81"/>
            <rFont val="Tahoma"/>
            <family val="2"/>
            <charset val="238"/>
          </rPr>
          <t>Način otplate unositi samo za kredite i leasinge.</t>
        </r>
      </text>
    </comment>
    <comment ref="G3" authorId="0" shapeId="0" xr:uid="{3759E113-51E7-467F-8F6C-4ACE751F9AD1}">
      <text>
        <r>
          <rPr>
            <b/>
            <sz val="8"/>
            <color indexed="81"/>
            <rFont val="Tahoma"/>
            <family val="2"/>
            <charset val="238"/>
          </rPr>
          <t>Ukoliko je plasman osiguran zalogom na nekretnini/pokretnini i sl. odabrati "Da"</t>
        </r>
        <r>
          <rPr>
            <sz val="8"/>
            <color indexed="81"/>
            <rFont val="Tahoma"/>
            <family val="2"/>
            <charset val="238"/>
          </rPr>
          <t xml:space="preserve">
</t>
        </r>
      </text>
    </comment>
    <comment ref="A9" authorId="0" shapeId="0" xr:uid="{9065A8B7-8C2A-435F-9AF7-AC876867EBAF}">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 ref="A13" authorId="0" shapeId="0" xr:uid="{2F266E78-7A2F-483B-A7AA-3F363C9924FB}">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 ref="A19" authorId="0" shapeId="0" xr:uid="{0392C3AC-2D05-4EA8-ADB0-DE10831C3E89}">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 ref="A22" authorId="0" shapeId="0" xr:uid="{5D709CDD-9E26-47B5-9ED1-1FF60F000A90}">
      <text>
        <r>
          <rPr>
            <b/>
            <sz val="8"/>
            <color indexed="81"/>
            <rFont val="Tahoma"/>
            <family val="2"/>
            <charset val="238"/>
          </rPr>
          <t>Prema potrebi moguće dodavati redove - označiti cijeli red i stisnuti Insert na mišu</t>
        </r>
        <r>
          <rPr>
            <sz val="8"/>
            <color indexed="81"/>
            <rFont val="Tahoma"/>
            <family val="2"/>
            <charset val="238"/>
          </rPr>
          <t xml:space="preserve">
</t>
        </r>
      </text>
    </comment>
  </commentList>
</comments>
</file>

<file path=xl/sharedStrings.xml><?xml version="1.0" encoding="utf-8"?>
<sst xmlns="http://schemas.openxmlformats.org/spreadsheetml/2006/main" count="311" uniqueCount="239">
  <si>
    <t>INDIKATORI GOSPODARSKE I FINANCIJSKE POVEZANOSTI</t>
  </si>
  <si>
    <t>DA/NE</t>
  </si>
  <si>
    <t>Ako „DA“, navesti komentar</t>
  </si>
  <si>
    <t>POPUNJAVA BANKA</t>
  </si>
  <si>
    <t>Ime i prezime vlasnika:</t>
  </si>
  <si>
    <t>INDIKATORI KONTROLE*</t>
  </si>
  <si>
    <t>DA/ NE</t>
  </si>
  <si>
    <r>
      <rPr>
        <i/>
        <sz val="10"/>
        <color theme="1"/>
        <rFont val="Calibri"/>
        <family val="2"/>
        <charset val="238"/>
      </rPr>
      <t xml:space="preserve">* </t>
    </r>
    <r>
      <rPr>
        <i/>
        <sz val="9"/>
        <color theme="1"/>
        <rFont val="Calibri"/>
        <family val="2"/>
        <charset val="238"/>
      </rPr>
      <t>ako nije utvrđen odnos između nadređenoga i podređenoga društva Banka procjenjuje inidikatore kontrole</t>
    </r>
  </si>
  <si>
    <t>Napomena: povezanost s drugom pravnom osobom se može utvrditi iz izjave o povezanim osobama i sudski registar</t>
  </si>
  <si>
    <t>pravo ili mogućnost imenovanja ili opoziva većine članova upravnog, upravljačkog ili nadzornog tijela drugog subjekta</t>
  </si>
  <si>
    <t>udio koji nosi većinu glasačkih prava dioničara ili imatelja vlasničkih udjela u drugom subjektu</t>
  </si>
  <si>
    <t>društva rade konsolidirana financijska izvješća na temelju nacionalnih pravila ili MRS</t>
  </si>
  <si>
    <t>pravo ili mogućnost izvršavanja dominantnog utjecaja na drugi subjekt temeljem ugovora ili odredbi iz osnivačkih akata ili statuta</t>
  </si>
  <si>
    <t>ovlast za odlučivanje o strategiji ili upravljanje aktivnostima subjekta</t>
  </si>
  <si>
    <t>ovlast za odlučivanje o ključnim transakcijama kao što je prijenos dobiti ili gubitka</t>
  </si>
  <si>
    <t>pravo ili mogućnost koordinacije upravljanja subjektom s drugim subjektima kako bi se postigao zajednički cilj (npr. kada su iste fizičke osobe članovi uprave ili nadzornog odbora dvaju ili više subjekata)</t>
  </si>
  <si>
    <t>udio koji premašuje 50 % temeljnog kapitala drugog subjekta.</t>
  </si>
  <si>
    <t>Kada osoba podliježe obvezi u skladu sa svojim pravnim statusom člana subjekta, primjerice općeg partnera u ograničenom partnerstvu, a izloženost je toliko značajna za tu osobu da će vjerojatno doživjeti financijske poteškoće ako nastupi zahtjev za naplatu potraživanja od tog subjekta.</t>
  </si>
  <si>
    <t>Kada značajan dio bruto primitaka ili bruto izdataka osobe (na godišnjoj osnovi) potječe iz transakcija s drugom osobom (npr. vlasnikom stambene/poslovne nekretnine u kojoj najmoprimac plaća značajan dio najamnine) koje nije lako zamijeniti.</t>
  </si>
  <si>
    <t>Kada se značajan dio proizvodnje/rezultata rada osobe prodaje drugom klijentu institucije i tu proizvodnju/rezultate rada nije lako prodati drugim klijentima.</t>
  </si>
  <si>
    <t>Ako osoba u cijelosti ili djelomično jamči za izloženost druge osobe, a ta izloženost je toliko značajna za davatelja jamstva da će on vjerojatno doživjeti financijske poteškoće ako nastupi zahtjev za naplatu potraživanja.</t>
  </si>
  <si>
    <t>Kada je očekivani izvor sredstava za otplatu kredita dviju ili više osoba isti, a nijedna od tih osoba nema drugi neovisan izvor prihoda iz kojega bi se kredit mogao servisirati i otplatiti u cijelosti.</t>
  </si>
  <si>
    <t>Druge situacije gdje su osobe pravno ili ugovorno skupno odgovorne za obveze instituciji (npr. dužnik i njegov ili njezin sudužnik ili dužnik i njegov ili njezin supružnik/partner).</t>
  </si>
  <si>
    <t>Kada se značajan dio potraživanja ili obveza osobe odnosi na potraživanja ili obveza prema drugoj osobi.</t>
  </si>
  <si>
    <t>Kada osobe imaju zajedničke vlasnike, dioničare ili uprave. Na primjer, horizontalne grupe gdje je jedno društvo povezano s jednim ili više drugih društava zato što sva ona imaju istu dioničarsku strukturu bez jednog dioničara koji ima kontrolu ili zato što se njima zajedno upravlja. To upravljanje može se temeljiti na ugovoru sklopljenom među društvima ili na odredbama osnivačkih akata ili statuta tih društava ili ako su upravna, upravljačka ili nadzorna tijela društva i jednog ili više drugih društava sastavljena, u većem dijelu, od istih osoba.</t>
  </si>
  <si>
    <t>kada pravne osobe imaju mali broj istih klijenata, a mogućnosti su pronalaženja novih klijenata ograničene (OoVI) Operativno može biti pokriveno sa ED_3 i/ili ED_4</t>
  </si>
  <si>
    <t>kada postoji odnos dužnika i davatelja kolaterala, ako je iznos kolaterala toliko velik da bi naplata na temelju kolaterala mogla davatelju kolaterala prouzročiti ozbiljne financijske poteškoće  (OoVI)</t>
  </si>
  <si>
    <t>Institucije trebaju razmotriti situacije u kojima će se poteškoće u financiranju jedne osobe vjerojatno proširiti na drugu zbog jednosmjerne ili dvosmjerne ovisnosti o istom izvoru financiranja. To ne uključuje slučajeve gdje osobe primaju financiranje s istog tržišta (npr. tržište komercijalnih zapisa) ili gdje je ovisnost osoba o njihovu postojećem izvoru financiranja prouzročena pogoršanjem njihove kreditne sposobnosti tako da ne mogu lako zamijeniti taj izvor financiranja.</t>
  </si>
  <si>
    <t>Institucije trebaju razmotriti slučajeve gdje zajednički izvor financiranja o kojemu se ovisi pruža sama institucija, njezina financijska grupa ili s njom povezane osobe. Okolnost da se radi o osobama iste institucije ne stvara, sama po sebi, obvezu grupiranja osoba ako je instituciju koja pruža financiranje moguće lako zamijeniti.</t>
  </si>
  <si>
    <t>Institucije trebaju ocijeniti i rizik širenja štetnih učinaka ili idiosinkratične rizike koji bi mogli proisteći iz sljedećih situacija:
a)    upotreba jednog subjekta za financiranje (npr. ista banka ili intermedijarno društvo koje se ne može lako zamijeniti);
b)    upotreba sličnih struktura;
c)    oslanjanje na obveze iz jednog izvora (npr. jamstva, kreditna potpora u strukturiranim transakcijama ili neobvezujućim likvidnosnim linijama) uzimajući u obzir njegovu solventnost, posebno kada postoje ročne neusklađenosti osnovne imovine i učestalost potreba za refinanciranjem.</t>
  </si>
  <si>
    <t>Upitnik o ekonomskoj povezanosti - POPUNJAVA BANKA (informacija za klijenta)</t>
  </si>
  <si>
    <t>No</t>
  </si>
  <si>
    <t>Smjernica/Pojašnjenje poslovne situacije</t>
  </si>
  <si>
    <t>Izvor informacija</t>
  </si>
  <si>
    <t>Sve tvrtke koje čine konsolidirani report trebaju biti povezane u grupu</t>
  </si>
  <si>
    <t>flag/info od klijenta da radi konsolidirano izvješće</t>
  </si>
  <si>
    <t>U SE i Micro segmentu se ove mogućnosti pojavljuje u pravilu kada je fizička ili pravna osoba većinski vlasnik druge pravne osobe (vlasništvo &gt;50%) =&gt; tada  te dvije osobe treba povezati (vidi pojašnjenje za CO_8)
Iznimno se može dogoditi da unatoč manjinskom udjelu u vlasništvu ima većinu prava glasa što bi trebalo biti regulirano društvenim ugovorom ili zasebnim ugovorom između dvije osobe. 
Te iznimne situacije se trebaju provjeriti u razgovoru s klijentima samo kada:
-  nema većinskog vlasnika (pitati klijenta da li imaju regulirano društvenim ugovorom ili drugim dokumentom da li netko od osnivača ima autonomno pravo donositi odluke koje se navode u indikatorima CO_2 - CO_6)</t>
  </si>
  <si>
    <t>- detekcija od FO, izvor su podaci o vlasništvu/udjelima (Sudski registar/FINA-Registar stvarnih vlasnika, ZBK, zahtjev klijenta);
- dodatna provjera sa klijentom ako se podaci u Registru stvarnih vlasnika razlikuju od podataka koje je klijent dao kod podnošenja zahtjeva (potrebno ažurirati Registar stvarnih vlasnika od strane klijenta)
Iznimne situacije::
-Društveni ugovor /Izjava o osnivanju / Drugi dokument kojim se reguliraju ovlasti pojedinog manjinskog osnivača, ako se iz razgovora s klijentom utvrdi da jedan od manjinskih osnivača ima ovlasti koje bi imao kao većinski vlasnik</t>
  </si>
  <si>
    <r>
      <t xml:space="preserve">Provjerom u ZBK/registrima, treba utvrditi postoji li dodatna firma u sudskom registru ili registru stvarnih vlasnika ili zbk, </t>
    </r>
    <r>
      <rPr>
        <u/>
        <sz val="10"/>
        <color theme="1"/>
        <rFont val="Calibri"/>
        <family val="2"/>
        <charset val="238"/>
        <scheme val="minor"/>
      </rPr>
      <t xml:space="preserve">koja ima iste vlasnike ili iste članove uprave  kao firma koja aplicira za kredit
</t>
    </r>
    <r>
      <rPr>
        <sz val="10"/>
        <color theme="1"/>
        <rFont val="Calibri"/>
        <family val="2"/>
        <charset val="238"/>
        <scheme val="minor"/>
      </rPr>
      <t>Ako postoje dvije ili više takvih firmi, potrebno ih je povezati po osnovi EKONOMSKE POVEZANOSTI (vidi ED_8)</t>
    </r>
  </si>
  <si>
    <t>sudski registar,  zbk</t>
  </si>
  <si>
    <r>
      <t xml:space="preserve">Provjerom u vlasničkoj strukturi koju je klijent prezentirao, ZBK/Registru stvarnih vlasnika, treba utvrditi postoji li većinski vlasnik (koji ima &gt;50% udjela), ako ima povezuje se većinski vlasnik i firma koja aplicira za kredit
</t>
    </r>
    <r>
      <rPr>
        <sz val="10"/>
        <rFont val="Calibri"/>
        <family val="2"/>
        <charset val="238"/>
        <scheme val="minor"/>
      </rPr>
      <t xml:space="preserve">Ako je većinski vlasnik fizička osoba =&gt; </t>
    </r>
    <r>
      <rPr>
        <b/>
        <sz val="10"/>
        <rFont val="Calibri"/>
        <family val="2"/>
        <charset val="238"/>
        <scheme val="minor"/>
      </rPr>
      <t>ako ta fizička osoba nema izloženost u RBA -ne treba ju povezati u Tigeru</t>
    </r>
    <r>
      <rPr>
        <sz val="10"/>
        <rFont val="Calibri"/>
        <family val="2"/>
        <charset val="238"/>
        <scheme val="minor"/>
      </rPr>
      <t xml:space="preserve"> 
Ako je pravna osoba većinski vlasnik pravne osobe =&gt; povezujemo ih u ZBK i Tiger neovisno o izloženosti u RBA </t>
    </r>
  </si>
  <si>
    <t>- detekcija od FO, izvor su podaci o vlasništvu/udjelima (Sudski registar/FINA-Registar stvarnih vlasnika, ZBK, zahtjev klijenta);
- dodatna provjera sa klijentom ako se podaci u Registru stvarnih vlasnika razlikuju od podataka koje je klijent dao kod podnošenja zahtjeva (potrebno ažurirati Registar stvarnih vlasnika od strane klijenta)</t>
  </si>
  <si>
    <r>
      <t xml:space="preserve">Ako </t>
    </r>
    <r>
      <rPr>
        <b/>
        <sz val="10"/>
        <color theme="1"/>
        <rFont val="Calibri"/>
        <family val="2"/>
        <charset val="238"/>
        <scheme val="minor"/>
      </rPr>
      <t>klijent jamči za obvezu druge osobe, potrebno je provjeriti da li je taj iznos obveze &gt; 30% ukupnog kapitala (equity), i ako da, stresirati "značajnost" provjerom da li bi se narušio otplatni potencijal</t>
    </r>
    <r>
      <rPr>
        <sz val="10"/>
        <color theme="1"/>
        <rFont val="Calibri"/>
        <family val="2"/>
        <charset val="238"/>
        <scheme val="minor"/>
      </rPr>
      <t xml:space="preserve"> u slučaju poziva na naplatu po jamstvu
 prema algoritmu na sheetu
ED_1_10(dana jamstvakolaterali)</t>
    </r>
  </si>
  <si>
    <t>detekcija FO, prema podacima koje klijent dostavlja uz kreditni zahtjev (tablica Zaduženost - Dana jamstva)</t>
  </si>
  <si>
    <t>n/a</t>
  </si>
  <si>
    <r>
      <rPr>
        <b/>
        <sz val="10"/>
        <color theme="1"/>
        <rFont val="Calibri"/>
        <family val="2"/>
        <charset val="238"/>
        <scheme val="minor"/>
      </rPr>
      <t>Za sve kupce i dobavljače čiji udjeli u ukupnoj prodaji ili troškovima, prelaze 30%, treba dodatno razmotriti:</t>
    </r>
    <r>
      <rPr>
        <sz val="10"/>
        <color theme="1"/>
        <rFont val="Calibri"/>
        <family val="2"/>
        <charset val="238"/>
        <scheme val="minor"/>
      </rPr>
      <t xml:space="preserve">
- </t>
    </r>
    <r>
      <rPr>
        <b/>
        <sz val="10"/>
        <color theme="1"/>
        <rFont val="Calibri"/>
        <family val="2"/>
        <charset val="238"/>
        <scheme val="minor"/>
      </rPr>
      <t>potencijal supstitucije</t>
    </r>
    <r>
      <rPr>
        <sz val="10"/>
        <color theme="1"/>
        <rFont val="Calibri"/>
        <family val="2"/>
        <charset val="238"/>
        <scheme val="minor"/>
      </rPr>
      <t xml:space="preserve"> (procjena FO prema smjernicama na sheetu ED_3_4_7_9_BuySup
-</t>
    </r>
    <r>
      <rPr>
        <b/>
        <sz val="10"/>
        <color theme="1"/>
        <rFont val="Calibri"/>
        <family val="2"/>
        <charset val="238"/>
        <scheme val="minor"/>
      </rPr>
      <t>razinu fin snage u odnosu na potencijalni gubitak prometa</t>
    </r>
    <r>
      <rPr>
        <sz val="10"/>
        <color theme="1"/>
        <rFont val="Calibri"/>
        <family val="2"/>
        <charset val="238"/>
        <scheme val="minor"/>
      </rPr>
      <t xml:space="preserve"> s kupcem/dobavljačem, a prema pravilima iz sheeta ED_3_4_7_9_BuySup
Obje dimenzije se dalje koriste za finalnu odluku da li je potrebno ili ne povezati konkretnog kupca/dobavljača sa klijentom (matrica ishoda za ED u sheetu  ED_3_4_7_9_BuySup)</t>
    </r>
  </si>
  <si>
    <t>detekcija FO, prema podacima koje klijent dostavlja uz kreditni zahtjev (tablice kupaca/dobavljača)</t>
  </si>
  <si>
    <t>postupak kao kod ED_3</t>
  </si>
  <si>
    <t>Primjer: kada se shvati da su se dvije osobe udružile u nekom projektu, koji je po djelatnosti ili opsegu takav, da su obje osobe ovisne o prihodima iz tog projekta (neće moći financirati otplatu iz postojeće djelatnosti/obujma poslovanja</t>
  </si>
  <si>
    <t>detekcija FO ili UW</t>
  </si>
  <si>
    <r>
      <t xml:space="preserve">Poslovna situacija =&gt; </t>
    </r>
    <r>
      <rPr>
        <b/>
        <sz val="10"/>
        <color theme="1"/>
        <rFont val="Calibri"/>
        <family val="2"/>
        <charset val="238"/>
        <scheme val="minor"/>
      </rPr>
      <t>sudužništvo</t>
    </r>
    <r>
      <rPr>
        <sz val="10"/>
        <color theme="1"/>
        <rFont val="Calibri"/>
        <family val="2"/>
        <charset val="238"/>
        <scheme val="minor"/>
      </rPr>
      <t xml:space="preserve"> koje prepoznajemo kod obrade kreditnog zahtjeva klijenta; 
Za sudužnika se rijetko pojavljuje osoba (FO/PO), koja već nije povezana po osnovi kontrole ili drugih ED sa klijentom.
Po ovom indikatoru se povezuje sudužnik samo ako već nije prepoznata potreba da ga se poveže po osnovi kontrole ili drugih indikatora ED; 
</t>
    </r>
    <r>
      <rPr>
        <sz val="10"/>
        <rFont val="Calibri"/>
        <family val="2"/>
        <charset val="238"/>
        <scheme val="minor"/>
      </rPr>
      <t>Također, za sudužnika se može stresirati utjecaj sudužništva na njegovu financijsku snagu, kao što se radi kod danih jamstava - ako bi prošao test kao kod danih jamstava, nije potrebno povezivanje (jer je ovisnost ograničena)</t>
    </r>
  </si>
  <si>
    <r>
      <t xml:space="preserve">Ako udio potraživanja ili obveza od/prema jednoj osobi prelazi 20% imovine, potrebno je testirati značajnost za klijenta u smislu utjecaja na fin.održivost; 
U 99% slučajeva se poklapa sa potrebom stresiranja prometa sa kupcem/dobavljačem vs otplatni potencijal, tako da se ovaj indikator sam za sebe u pravilu ne stresira samostalno; 
</t>
    </r>
    <r>
      <rPr>
        <b/>
        <sz val="10"/>
        <color theme="1"/>
        <rFont val="Calibri"/>
        <family val="2"/>
        <charset val="238"/>
        <scheme val="minor"/>
      </rPr>
      <t>Pokriveno sa postupkom kod ED_3</t>
    </r>
  </si>
  <si>
    <t>tablice kupaca/dobavljača od klijenta</t>
  </si>
  <si>
    <t xml:space="preserve">detekcija FO uz provjeru UW
Provjera registra FINE (koje su firme imaju iste vlasnike ili direktore)
</t>
  </si>
  <si>
    <t>(koncentracija kupaca) postupak kao kod ED_3</t>
  </si>
  <si>
    <r>
      <t xml:space="preserve">Poslovna situacija =&gt; </t>
    </r>
    <r>
      <rPr>
        <b/>
        <sz val="10"/>
        <color theme="1"/>
        <rFont val="Calibri"/>
        <family val="2"/>
        <charset val="238"/>
        <scheme val="minor"/>
      </rPr>
      <t>dani kolaterali</t>
    </r>
    <r>
      <rPr>
        <sz val="10"/>
        <color theme="1"/>
        <rFont val="Calibri"/>
        <family val="2"/>
        <charset val="238"/>
        <scheme val="minor"/>
      </rPr>
      <t xml:space="preserve"> koje prepoznajemo kod obrade kreditnog zahtjeva klijenta; 
Ako je naš klijent dao kolateral, za koji bi prisilna naplata iz kolaterala direktno utjecala na bonitet ili mogućnost obavljanja redovnog poslovanja (firma ima redovne prihode od nekretnine koja se dala za kolateral za obvezu druge osobe ili u toj nekretnini obavlja svoju osnovnu djelatnost) 
Rijetko će se pojaviti situacija da se kolateral dao osobi koja već nije povezana, pa se po ovom indikatoru trebaju povezati osobe samo ako već nisu ili nije prepoznata potreba povezivanja po osnovi kontrole ili drugih ED indikatora.
Također, potrebno je napraviti testiranje značajnosti kao kod "danih jamstva", prema algoritmu na sheetu
ED_1_10(dana jamstvakolaterali)
</t>
    </r>
    <r>
      <rPr>
        <sz val="10"/>
        <color rgb="FF0070C0"/>
        <rFont val="Calibri"/>
        <family val="2"/>
        <charset val="238"/>
        <scheme val="minor"/>
      </rPr>
      <t>*Potrebno je kreditni zahtjev prilagoditi da klijent unese informacije o danim kolateralima, a koji već nisu pokriveni zaduženjima navedenima u tablici "dana jamstva"</t>
    </r>
    <r>
      <rPr>
        <sz val="10"/>
        <color theme="1"/>
        <rFont val="Calibri"/>
        <family val="2"/>
        <charset val="238"/>
        <scheme val="minor"/>
      </rPr>
      <t xml:space="preserve"> - a do prilagodbe zahtjeva, klijenta pitati da li ima danih kolaterala koja nisu već prezentirana u danim jamstvima</t>
    </r>
  </si>
  <si>
    <t>tablica zaduženja od klijenta</t>
  </si>
  <si>
    <t>Yes</t>
  </si>
  <si>
    <t>Yes, rarely</t>
  </si>
  <si>
    <t>Yes, but rarely if not already covered with one of the indicators of control</t>
  </si>
  <si>
    <t>Yes, covered with ED_3/ED_4</t>
  </si>
  <si>
    <t>Yes, but covered with indicators of control or ED 1</t>
  </si>
  <si>
    <t>Applicable in Micro</t>
  </si>
  <si>
    <t>Yes, but majority of cases are covered with CO_8 (ownership&gt;50%)</t>
  </si>
  <si>
    <t>Yes, but covered with ED_8</t>
  </si>
  <si>
    <t xml:space="preserve">Naziv poslovnog subjekta: </t>
  </si>
  <si>
    <t xml:space="preserve">za razdoblje od 01.01. do </t>
  </si>
  <si>
    <t>RAČUN DOBITI I GUBITKA</t>
  </si>
  <si>
    <t>BILANCA</t>
  </si>
  <si>
    <t>A) UKUPNI PRIHODI (Ukupni primici)</t>
  </si>
  <si>
    <t>A) DUGOTRAJNA IMOVINA</t>
  </si>
  <si>
    <t xml:space="preserve">A) KAPITAL I REZERVE </t>
  </si>
  <si>
    <t>A.1. Prihodi od prodaje</t>
  </si>
  <si>
    <t>A.1. Nematerijalna imovina</t>
  </si>
  <si>
    <t xml:space="preserve">B) DUGOROČNE OBVEZE </t>
  </si>
  <si>
    <t xml:space="preserve">A.2. Izvanredni prihodi </t>
  </si>
  <si>
    <t xml:space="preserve">A.2. Materijalna imovina </t>
  </si>
  <si>
    <t>B.1.Obveze za kredite banaka i financijskih institucija</t>
  </si>
  <si>
    <t>A.3. Financijski prihodi</t>
  </si>
  <si>
    <t>A.2.1. Materijalna imovina - zemljišta i građ. Objekti</t>
  </si>
  <si>
    <t>B.2. Ostale dugoročne obveze</t>
  </si>
  <si>
    <t>B) UKUPNI RASHODI (Ukupni izdaci)</t>
  </si>
  <si>
    <t>A.2.2. Ostala materijalna imovina</t>
  </si>
  <si>
    <t>B.2.1. Vlasnička pozajmica</t>
  </si>
  <si>
    <t xml:space="preserve">B.1. Rashodi poslovanja </t>
  </si>
  <si>
    <t xml:space="preserve">A.3. Financijska imovina </t>
  </si>
  <si>
    <t>B.2.2. Ostalo</t>
  </si>
  <si>
    <t>B.1.1. troškovi materijala i usluga</t>
  </si>
  <si>
    <t>B) KRATKOTRAJNA IMOVINA</t>
  </si>
  <si>
    <t xml:space="preserve">C) KRATKOROČNE OBVEZE </t>
  </si>
  <si>
    <t>B.1.2. amortizacija</t>
  </si>
  <si>
    <t xml:space="preserve">B.1. Zalihe </t>
  </si>
  <si>
    <t xml:space="preserve">C.1. Obveze za kredite </t>
  </si>
  <si>
    <t>B.1.3. troškovi zaposlenih</t>
  </si>
  <si>
    <t xml:space="preserve">B.2. Financijska imovina </t>
  </si>
  <si>
    <t xml:space="preserve">C.2. Obveze prema dobavljačima </t>
  </si>
  <si>
    <t>B.1.4. ostali troškovi poslovanja</t>
  </si>
  <si>
    <t>B.2.1. Potraživanja od kupaca</t>
  </si>
  <si>
    <t>C.3. Ostale kratkoročne obveze</t>
  </si>
  <si>
    <t>B.2. Izvanredni rashodi</t>
  </si>
  <si>
    <t>B.2.2. Potraživanja od države</t>
  </si>
  <si>
    <t>C.3.1. Vlasnička pozajmica</t>
  </si>
  <si>
    <t>B.3. Financijski rashodi</t>
  </si>
  <si>
    <t>B.2.3. Pozajmice vlasniku</t>
  </si>
  <si>
    <t>C.3.2. Obveze prema državi</t>
  </si>
  <si>
    <t>C) Dobit ili gubitak prije oporezivanja</t>
  </si>
  <si>
    <t>B.2.4. ostala potraživanja</t>
  </si>
  <si>
    <t>C.3.3. Obveze prema zaposlenima</t>
  </si>
  <si>
    <t>D) Porez na dobit</t>
  </si>
  <si>
    <t>B.3. Novac</t>
  </si>
  <si>
    <t>C.3.4.  Ostale kratkoročne obveze</t>
  </si>
  <si>
    <t>E) Dobit ili gubitak razdoblja</t>
  </si>
  <si>
    <t>C) VREMENSKA RAZGRANIČENJA</t>
  </si>
  <si>
    <t xml:space="preserve">D) VREMENSKA RAZGRANIČENJA </t>
  </si>
  <si>
    <t xml:space="preserve">UKUPNA AKTIVA </t>
  </si>
  <si>
    <t xml:space="preserve">UKUPNA PASIVA </t>
  </si>
  <si>
    <t>polja za unos</t>
  </si>
  <si>
    <t>automatski izračun</t>
  </si>
  <si>
    <t>Datum popunjavanja obrasca</t>
  </si>
  <si>
    <t>Kontakt osoba za podatke iz Priloga</t>
  </si>
  <si>
    <t>* klijent dostavlja ovaj Prilog B elektronski sa službene mail adrese u pdf formatu</t>
  </si>
  <si>
    <t>Ime i prezime</t>
  </si>
  <si>
    <t>Telefon</t>
  </si>
  <si>
    <t xml:space="preserve">Stanje na dan: </t>
  </si>
  <si>
    <t>Kreditni produkti</t>
  </si>
  <si>
    <t xml:space="preserve">Kreditor i kamatna stopa </t>
  </si>
  <si>
    <t>Način otplate</t>
  </si>
  <si>
    <t>Krajnji rok vraćanja</t>
  </si>
  <si>
    <t>Osiguranje zalogom</t>
  </si>
  <si>
    <t>Garancije i akreditivi</t>
  </si>
  <si>
    <t>Izdavatelj</t>
  </si>
  <si>
    <t>Leasing</t>
  </si>
  <si>
    <t>Davatelj leasinga</t>
  </si>
  <si>
    <t>Jamstva,sudužništva (pravnim i fizičkim osobama)</t>
  </si>
  <si>
    <t>Kreditor</t>
  </si>
  <si>
    <t>Pozajmice</t>
  </si>
  <si>
    <t>Zajmodavac</t>
  </si>
  <si>
    <t>* zaduženost u RBA nije potrebno navoditi</t>
  </si>
  <si>
    <t>Automatski izračun:</t>
  </si>
  <si>
    <t>1. Kreditni produkti kratkoročno</t>
  </si>
  <si>
    <t>11. Jamstva/sudužništva kratkoročno</t>
  </si>
  <si>
    <t>2. Kreditni produkti dugoročno</t>
  </si>
  <si>
    <t>12. Jamstva/sudužništva dugoročno</t>
  </si>
  <si>
    <t>3. Ukupno krediti  (1+2)</t>
  </si>
  <si>
    <t>13. Ukupno jamstva/sudužništva (11+12)</t>
  </si>
  <si>
    <t>4. Garancije kratkoročno</t>
  </si>
  <si>
    <t>14. Pozajmice kratkoročno</t>
  </si>
  <si>
    <t>5. Garancije dugoročno</t>
  </si>
  <si>
    <t>15. Pozajmice dugoročno</t>
  </si>
  <si>
    <t>6. Akreditivi</t>
  </si>
  <si>
    <t>16. Ukupno pozajmice (14+15)</t>
  </si>
  <si>
    <t xml:space="preserve">7. Ukupno garancije, akreditivi (4+5+6) </t>
  </si>
  <si>
    <t xml:space="preserve">17. Ukupna kratk. zaduženost </t>
  </si>
  <si>
    <t>8. Leasing kratkoročno</t>
  </si>
  <si>
    <t xml:space="preserve">18. Ukupna dug. zaduženost </t>
  </si>
  <si>
    <t>9. Leasing dugoročno</t>
  </si>
  <si>
    <t xml:space="preserve">19. UKUPNA ZADUŽENOST </t>
  </si>
  <si>
    <t>10. Ukupno leasing (8+9)</t>
  </si>
  <si>
    <t>20. Ukupno rata - dugoročno (CPLTD)</t>
  </si>
  <si>
    <t>Kartice</t>
  </si>
  <si>
    <t>akr</t>
  </si>
  <si>
    <t>Overdraft</t>
  </si>
  <si>
    <t>Dug. garancije</t>
  </si>
  <si>
    <t>Dug. Leasing</t>
  </si>
  <si>
    <t>Dug. Jamstvo</t>
  </si>
  <si>
    <t>Dug. Pozajmice</t>
  </si>
  <si>
    <t>Revolving</t>
  </si>
  <si>
    <t>Factoring</t>
  </si>
  <si>
    <t>Dug. kredit</t>
  </si>
  <si>
    <t>CPLTD</t>
  </si>
  <si>
    <t>fin.leasing (mj)</t>
  </si>
  <si>
    <t>fin.leasing (kv)</t>
  </si>
  <si>
    <t>jamac (mj krediti)</t>
  </si>
  <si>
    <t>jamac (kv kredit)</t>
  </si>
  <si>
    <t>jamac (mj leasing)</t>
  </si>
  <si>
    <t>jamac (kv leasing)</t>
  </si>
  <si>
    <t>Popis 5 najvećih kupaca i njihov udio u ukupnom prometu</t>
  </si>
  <si>
    <t>Popis 5 najvećih dobavljača i njihov udio u ukupnoj nabavi</t>
  </si>
  <si>
    <t>Naziv kupca</t>
  </si>
  <si>
    <t>Udio u prometu 
(%)</t>
  </si>
  <si>
    <t>Naziv dobavljača</t>
  </si>
  <si>
    <t>Ostali</t>
  </si>
  <si>
    <t>UKUPNO</t>
  </si>
  <si>
    <t>* klijent dostavlja ovaj Prilog C potpisan u originalu ili elektronski sa službene mail adrese u pdf formatu</t>
  </si>
  <si>
    <t>Udio 5 najvećih kupaca u ukupnom prometu %</t>
  </si>
  <si>
    <t>Udio 5 najvećih dobavljača u ukupnoj nabavi %</t>
  </si>
  <si>
    <t>Razdoblje</t>
  </si>
  <si>
    <t>Instrum. Osiguranja</t>
  </si>
  <si>
    <t>Vrsta zaduženosti</t>
  </si>
  <si>
    <t xml:space="preserve">platnoprometni instrum. </t>
  </si>
  <si>
    <t>Prekoračenje po računu</t>
  </si>
  <si>
    <t>novčani depozit</t>
  </si>
  <si>
    <t>hipoteka na nekretnini</t>
  </si>
  <si>
    <t>polica osiguranja nekretnine</t>
  </si>
  <si>
    <t>polica osiguranja fiz. osobe</t>
  </si>
  <si>
    <t>hipoteka na pokretnini</t>
  </si>
  <si>
    <t>Kredit - revolving</t>
  </si>
  <si>
    <t>Kartica</t>
  </si>
  <si>
    <t>Kredit</t>
  </si>
  <si>
    <t>Garancija - platežna</t>
  </si>
  <si>
    <t>Akreditiv</t>
  </si>
  <si>
    <t>Leasing - operativni</t>
  </si>
  <si>
    <t>Leasing - financijski</t>
  </si>
  <si>
    <t>Vlasničke pozajmice - po zajmodavcima</t>
  </si>
  <si>
    <t>Jamstva, sudužništva drugim pravnim osobama*</t>
  </si>
  <si>
    <t>Da</t>
  </si>
  <si>
    <t>Okvir</t>
  </si>
  <si>
    <t>Mjesečno</t>
  </si>
  <si>
    <t>Kvartalno</t>
  </si>
  <si>
    <t>Odjednom</t>
  </si>
  <si>
    <t>Polugodišnje</t>
  </si>
  <si>
    <t>U tranšama</t>
  </si>
  <si>
    <t>Baloon</t>
  </si>
  <si>
    <t>Jamstvo po revolvingu/prekoračenju</t>
  </si>
  <si>
    <t>Jamstvo po kreditu</t>
  </si>
  <si>
    <t>Jamstvo po leasingu</t>
  </si>
  <si>
    <t>Jamstvo po garanciji</t>
  </si>
  <si>
    <t>Založni dužnik</t>
  </si>
  <si>
    <t>Garancija - činidbena</t>
  </si>
  <si>
    <t>Pozajmica - vlasnik</t>
  </si>
  <si>
    <t>Pozajmica - ostali</t>
  </si>
  <si>
    <t>Formule</t>
  </si>
  <si>
    <t>Kratk. kredit</t>
  </si>
  <si>
    <t>Kratk. garancije</t>
  </si>
  <si>
    <t>Kratk. leasing</t>
  </si>
  <si>
    <t>Kratk. jamstvo</t>
  </si>
  <si>
    <t>Kratk pozajmice</t>
  </si>
  <si>
    <t>XXXXXXX =&gt; OBAVEZNO POLJE</t>
  </si>
  <si>
    <t>XXXXXXXX</t>
  </si>
  <si>
    <t>DD.MM.YYYY</t>
  </si>
  <si>
    <t>LEGENDA</t>
  </si>
  <si>
    <t>Udio svih pozajmica o odnosu na imovinu doseže 20%  --&gt; provjeriti da li se taj udio odnosi na jedan izvor financiranja; ako se udio ne odnosi na jednog vjerovnika, smatra se da je konačan rezultat "NE"</t>
  </si>
  <si>
    <t>Tablica B i A</t>
  </si>
  <si>
    <t>kao ED 1</t>
  </si>
  <si>
    <t>kao ED 8</t>
  </si>
  <si>
    <t>Napomena: obrazac je potrebno popuniti u EUR. Fiksni tečaj konverzije: 7.53450</t>
  </si>
  <si>
    <r>
      <t xml:space="preserve">Stanje duga </t>
    </r>
    <r>
      <rPr>
        <b/>
        <sz val="9"/>
        <color rgb="FFFF0000"/>
        <rFont val="Tahoma"/>
        <family val="2"/>
        <charset val="238"/>
      </rPr>
      <t>(EUR)</t>
    </r>
    <r>
      <rPr>
        <b/>
        <sz val="9"/>
        <rFont val="Tahoma"/>
        <family val="2"/>
        <charset val="238"/>
      </rPr>
      <t xml:space="preserve"> </t>
    </r>
  </si>
  <si>
    <r>
      <t xml:space="preserve">Iznos rate </t>
    </r>
    <r>
      <rPr>
        <b/>
        <sz val="9"/>
        <color rgb="FFFF0000"/>
        <rFont val="Tahoma"/>
        <family val="2"/>
        <charset val="238"/>
      </rPr>
      <t>(EUR)</t>
    </r>
  </si>
  <si>
    <r>
      <t xml:space="preserve">Promet u </t>
    </r>
    <r>
      <rPr>
        <b/>
        <sz val="10"/>
        <color rgb="FFFF0000"/>
        <rFont val="Tahoma"/>
        <family val="2"/>
        <charset val="238"/>
      </rPr>
      <t>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</si>
</sst>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kn&quot;"/>
    <numFmt numFmtId="165" formatCode="dd\.mm\.yyyy;@"/>
    <numFmt numFmtId="166" formatCode="#,##0\ [$€-1]"/>
    <numFmt numFmtId="167" formatCode="_-* #,##0\ &quot;€&quot;_-;\-* #,##0\ &quot;€&quot;_-;_-* &quot;-&quot;??\ &quot;€&quot;_-;_-@_-"/>
  </numFmts>
  <fonts count="76" x14ac:knownFonts="1">
    <font>
      <sz val="11"/>
      <color theme="1"/>
      <name val="Calibri"/>
      <family val="2"/>
      <charset val="238"/>
      <scheme val="minor"/>
    </font>
    <font>
      <b/>
      <i/>
      <sz val="11"/>
      <color theme="1"/>
      <name val="Calibri"/>
      <family val="2"/>
      <charset val="238"/>
      <scheme val="minor"/>
    </font>
    <font>
      <sz val="8"/>
      <color rgb="FFFF0000"/>
      <name val="Calibri"/>
      <family val="2"/>
      <charset val="238"/>
      <scheme val="minor"/>
    </font>
    <font>
      <b/>
      <sz val="9"/>
      <color theme="1"/>
      <name val="Calibri"/>
      <family val="2"/>
      <charset val="238"/>
    </font>
    <font>
      <sz val="9"/>
      <name val="Calibri"/>
      <family val="2"/>
      <charset val="238"/>
    </font>
    <font>
      <sz val="10"/>
      <name val="Calibri"/>
      <family val="2"/>
      <charset val="238"/>
    </font>
    <font>
      <sz val="9"/>
      <color rgb="FF00B0F0"/>
      <name val="Calibri"/>
      <family val="2"/>
      <charset val="238"/>
    </font>
    <font>
      <sz val="11"/>
      <color theme="1"/>
      <name val="Calibri"/>
      <family val="2"/>
      <charset val="238"/>
    </font>
    <font>
      <sz val="9"/>
      <color theme="1"/>
      <name val="Calibri"/>
      <family val="2"/>
      <charset val="238"/>
    </font>
    <font>
      <sz val="9"/>
      <color rgb="FFFF0000"/>
      <name val="Calibri"/>
      <family val="2"/>
      <charset val="238"/>
      <scheme val="minor"/>
    </font>
    <font>
      <sz val="10"/>
      <color theme="1"/>
      <name val="Calibri"/>
      <family val="2"/>
      <charset val="238"/>
    </font>
    <font>
      <sz val="9"/>
      <color rgb="FFFF0000"/>
      <name val="Calibri"/>
      <family val="2"/>
      <charset val="238"/>
    </font>
    <font>
      <b/>
      <sz val="10"/>
      <color theme="1"/>
      <name val="Calibri"/>
      <family val="2"/>
      <charset val="238"/>
    </font>
    <font>
      <b/>
      <sz val="10"/>
      <color rgb="FF0070C0"/>
      <name val="Calibri"/>
      <family val="2"/>
      <charset val="238"/>
    </font>
    <font>
      <strike/>
      <sz val="11"/>
      <color rgb="FFFF0000"/>
      <name val="Calibri"/>
      <family val="2"/>
      <charset val="238"/>
      <scheme val="minor"/>
    </font>
    <font>
      <i/>
      <sz val="10"/>
      <color theme="1"/>
      <name val="Calibri"/>
      <family val="2"/>
      <charset val="238"/>
    </font>
    <font>
      <i/>
      <sz val="9"/>
      <color theme="1"/>
      <name val="Calibri"/>
      <family val="2"/>
      <charset val="238"/>
    </font>
    <font>
      <i/>
      <sz val="10"/>
      <color rgb="FFA6A6A6"/>
      <name val="Calibri"/>
      <family val="2"/>
      <charset val="238"/>
    </font>
    <font>
      <b/>
      <sz val="11"/>
      <color theme="1"/>
      <name val="Calibri"/>
      <family val="2"/>
      <charset val="238"/>
      <scheme val="minor"/>
    </font>
    <font>
      <sz val="10"/>
      <color theme="1"/>
      <name val="Calibri"/>
      <family val="2"/>
      <charset val="238"/>
      <scheme val="minor"/>
    </font>
    <font>
      <sz val="10"/>
      <name val="Calibri"/>
      <family val="2"/>
      <charset val="238"/>
      <scheme val="minor"/>
    </font>
    <font>
      <u/>
      <sz val="10"/>
      <color theme="1"/>
      <name val="Calibri"/>
      <family val="2"/>
      <charset val="238"/>
      <scheme val="minor"/>
    </font>
    <font>
      <b/>
      <sz val="10"/>
      <name val="Calibri"/>
      <family val="2"/>
      <charset val="238"/>
      <scheme val="minor"/>
    </font>
    <font>
      <b/>
      <sz val="10"/>
      <color theme="1"/>
      <name val="Calibri"/>
      <family val="2"/>
      <charset val="238"/>
      <scheme val="minor"/>
    </font>
    <font>
      <sz val="10"/>
      <color rgb="FF0070C0"/>
      <name val="Calibri"/>
      <family val="2"/>
      <charset val="238"/>
      <scheme val="minor"/>
    </font>
    <font>
      <sz val="11"/>
      <color rgb="FFFF0000"/>
      <name val="Calibri"/>
      <family val="2"/>
      <charset val="238"/>
      <scheme val="minor"/>
    </font>
    <font>
      <b/>
      <i/>
      <sz val="11"/>
      <name val="Tahoma"/>
      <family val="2"/>
      <charset val="238"/>
    </font>
    <font>
      <b/>
      <i/>
      <sz val="11"/>
      <color theme="0"/>
      <name val="Tahoma"/>
      <family val="2"/>
      <charset val="238"/>
    </font>
    <font>
      <sz val="10"/>
      <color theme="1"/>
      <name val="Tahoma"/>
      <family val="2"/>
      <charset val="238"/>
    </font>
    <font>
      <b/>
      <sz val="11"/>
      <color theme="1"/>
      <name val="Tahoma"/>
      <family val="2"/>
      <charset val="238"/>
    </font>
    <font>
      <b/>
      <sz val="12"/>
      <color theme="3"/>
      <name val="Tahoma"/>
      <family val="2"/>
      <charset val="238"/>
    </font>
    <font>
      <b/>
      <sz val="11"/>
      <color theme="3"/>
      <name val="Tahoma"/>
      <family val="2"/>
      <charset val="238"/>
    </font>
    <font>
      <b/>
      <sz val="10"/>
      <name val="Tahoma"/>
      <family val="2"/>
      <charset val="238"/>
    </font>
    <font>
      <sz val="11"/>
      <color theme="1"/>
      <name val="Tahoma"/>
      <family val="2"/>
      <charset val="238"/>
    </font>
    <font>
      <b/>
      <u/>
      <sz val="10"/>
      <name val="Tahoma"/>
      <family val="2"/>
      <charset val="238"/>
    </font>
    <font>
      <sz val="9"/>
      <name val="Tahoma"/>
      <family val="2"/>
      <charset val="238"/>
    </font>
    <font>
      <i/>
      <sz val="9"/>
      <color theme="3"/>
      <name val="Tahoma"/>
      <family val="2"/>
      <charset val="238"/>
    </font>
    <font>
      <sz val="9"/>
      <color theme="3"/>
      <name val="Tahoma"/>
      <family val="2"/>
      <charset val="238"/>
    </font>
    <font>
      <sz val="9"/>
      <color theme="1"/>
      <name val="Tahoma"/>
      <family val="2"/>
      <charset val="238"/>
    </font>
    <font>
      <b/>
      <sz val="9"/>
      <name val="Tahoma"/>
      <family val="2"/>
      <charset val="238"/>
    </font>
    <font>
      <sz val="10"/>
      <color rgb="FFFF0000"/>
      <name val="Tahoma"/>
      <family val="2"/>
      <charset val="238"/>
    </font>
    <font>
      <i/>
      <sz val="8"/>
      <name val="Tahoma"/>
      <family val="2"/>
      <charset val="238"/>
    </font>
    <font>
      <sz val="10"/>
      <name val="Tahoma"/>
      <family val="2"/>
      <charset val="238"/>
    </font>
    <font>
      <sz val="11"/>
      <name val="Calibri"/>
      <family val="2"/>
      <charset val="238"/>
      <scheme val="minor"/>
    </font>
    <font>
      <sz val="11"/>
      <name val="Tahoma"/>
      <family val="2"/>
      <charset val="238"/>
    </font>
    <font>
      <sz val="8"/>
      <color theme="1"/>
      <name val="Tahoma"/>
      <family val="2"/>
      <charset val="238"/>
    </font>
    <font>
      <b/>
      <sz val="10"/>
      <color theme="0"/>
      <name val="Tahoma"/>
      <family val="2"/>
      <charset val="238"/>
    </font>
    <font>
      <b/>
      <i/>
      <sz val="10"/>
      <color theme="0"/>
      <name val="Tahoma"/>
      <family val="2"/>
      <charset val="238"/>
    </font>
    <font>
      <b/>
      <sz val="10"/>
      <color rgb="FFFF0000"/>
      <name val="Tahoma"/>
      <family val="2"/>
      <charset val="238"/>
    </font>
    <font>
      <b/>
      <u/>
      <sz val="9"/>
      <name val="Tahoma"/>
      <family val="2"/>
      <charset val="238"/>
    </font>
    <font>
      <sz val="8"/>
      <name val="Tahoma"/>
      <family val="2"/>
      <charset val="238"/>
    </font>
    <font>
      <u/>
      <sz val="10"/>
      <color rgb="FFFF0000"/>
      <name val="Tahoma"/>
      <family val="2"/>
      <charset val="238"/>
    </font>
    <font>
      <sz val="10"/>
      <color theme="3"/>
      <name val="Tahoma"/>
      <family val="2"/>
      <charset val="238"/>
    </font>
    <font>
      <i/>
      <sz val="9"/>
      <color rgb="FF0000FF"/>
      <name val="Tahoma"/>
      <family val="2"/>
      <charset val="238"/>
    </font>
    <font>
      <i/>
      <sz val="9"/>
      <name val="Tahoma"/>
      <family val="2"/>
      <charset val="238"/>
    </font>
    <font>
      <i/>
      <sz val="10"/>
      <color theme="3"/>
      <name val="Tahoma"/>
      <family val="2"/>
      <charset val="238"/>
    </font>
    <font>
      <sz val="10"/>
      <color rgb="FFFF0000"/>
      <name val="Futura CE Book"/>
      <charset val="238"/>
    </font>
    <font>
      <b/>
      <sz val="8"/>
      <color indexed="81"/>
      <name val="Tahoma"/>
      <family val="2"/>
      <charset val="238"/>
    </font>
    <font>
      <sz val="8"/>
      <color indexed="81"/>
      <name val="Tahoma"/>
      <family val="2"/>
      <charset val="238"/>
    </font>
    <font>
      <b/>
      <i/>
      <sz val="8"/>
      <color theme="1"/>
      <name val="Tahoma"/>
      <family val="2"/>
    </font>
    <font>
      <b/>
      <i/>
      <sz val="10"/>
      <color theme="3"/>
      <name val="Tahoma"/>
      <family val="2"/>
      <charset val="238"/>
    </font>
    <font>
      <sz val="12"/>
      <name val="Tahoma"/>
      <family val="2"/>
      <charset val="238"/>
    </font>
    <font>
      <b/>
      <sz val="10"/>
      <color theme="3"/>
      <name val="Tahoma"/>
      <family val="2"/>
      <charset val="238"/>
    </font>
    <font>
      <b/>
      <u/>
      <sz val="10"/>
      <color theme="3"/>
      <name val="Tahoma"/>
      <family val="2"/>
      <charset val="238"/>
    </font>
    <font>
      <i/>
      <sz val="8"/>
      <color rgb="FFFF0000"/>
      <name val="Tahoma"/>
      <family val="2"/>
      <charset val="238"/>
    </font>
    <font>
      <i/>
      <sz val="8"/>
      <color rgb="FF0000FF"/>
      <name val="Tahoma"/>
      <family val="2"/>
      <charset val="238"/>
    </font>
    <font>
      <i/>
      <sz val="8"/>
      <color theme="3"/>
      <name val="Tahoma"/>
      <family val="2"/>
      <charset val="238"/>
    </font>
    <font>
      <sz val="8"/>
      <color theme="3"/>
      <name val="Tahoma"/>
      <family val="2"/>
      <charset val="238"/>
    </font>
    <font>
      <strike/>
      <sz val="9"/>
      <color rgb="FFFF0000"/>
      <name val="Tahoma"/>
      <family val="2"/>
      <charset val="238"/>
    </font>
    <font>
      <sz val="12"/>
      <color rgb="FFFF0000"/>
      <name val="Tahoma"/>
      <family val="2"/>
      <charset val="238"/>
    </font>
    <font>
      <b/>
      <sz val="9"/>
      <color rgb="FFFF0000"/>
      <name val="Calibri"/>
      <family val="2"/>
      <charset val="238"/>
      <scheme val="minor"/>
    </font>
    <font>
      <strike/>
      <sz val="9"/>
      <color rgb="FFFF0000"/>
      <name val="Calibri"/>
      <family val="2"/>
      <charset val="238"/>
      <scheme val="minor"/>
    </font>
    <font>
      <b/>
      <sz val="12"/>
      <color theme="3"/>
      <name val="Calibri"/>
      <family val="2"/>
      <charset val="238"/>
      <scheme val="minor"/>
    </font>
    <font>
      <b/>
      <i/>
      <sz val="8"/>
      <name val="Calibri"/>
      <family val="2"/>
      <charset val="238"/>
      <scheme val="minor"/>
    </font>
    <font>
      <sz val="11"/>
      <color theme="3"/>
      <name val="Calibri"/>
      <family val="2"/>
      <charset val="238"/>
      <scheme val="minor"/>
    </font>
    <font>
      <b/>
      <sz val="9"/>
      <color rgb="FFFF0000"/>
      <name val="Tahoma"/>
      <family val="2"/>
      <charset val="238"/>
    </font>
  </fonts>
  <fills count="12">
    <fill>
      <patternFill patternType="none"/>
    </fill>
    <fill>
      <patternFill patternType="gray125"/>
    </fill>
    <fill>
      <patternFill patternType="solid">
        <fgColor rgb="FFFEF68A"/>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FF4F"/>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s>
  <borders count="61">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right/>
      <top/>
      <bottom style="thin">
        <color indexed="64"/>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0">
    <xf numFmtId="0" fontId="0" fillId="0" borderId="0" xfId="0"/>
    <xf numFmtId="0" fontId="2" fillId="0" borderId="0" xfId="0" applyFont="1" applyAlignment="1">
      <alignment wrapText="1"/>
    </xf>
    <xf numFmtId="0" fontId="1" fillId="0" borderId="0" xfId="0" applyFont="1" applyAlignment="1">
      <alignment horizontal="left"/>
    </xf>
    <xf numFmtId="0" fontId="0" fillId="0" borderId="0" xfId="0" applyAlignment="1">
      <alignment horizontal="left"/>
    </xf>
    <xf numFmtId="0" fontId="7" fillId="2" borderId="2" xfId="0" applyFont="1" applyFill="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5"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9" fillId="0" borderId="0" xfId="0" applyFont="1" applyAlignment="1">
      <alignment wrapText="1"/>
    </xf>
    <xf numFmtId="0" fontId="10"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0" fillId="0" borderId="0" xfId="0" applyFont="1" applyAlignment="1">
      <alignment horizontal="left" vertical="center"/>
    </xf>
    <xf numFmtId="0" fontId="13" fillId="0" borderId="0" xfId="0" applyFont="1" applyAlignment="1">
      <alignment horizontal="justify" vertical="center"/>
    </xf>
    <xf numFmtId="0" fontId="14" fillId="0" borderId="0" xfId="0" applyFont="1"/>
    <xf numFmtId="0" fontId="8"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3" xfId="0" applyFont="1" applyFill="1" applyBorder="1" applyAlignment="1" applyProtection="1">
      <alignment horizontal="center" vertical="center" wrapText="1"/>
      <protection hidden="1"/>
    </xf>
    <xf numFmtId="0" fontId="7"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4" fillId="0" borderId="3" xfId="0" applyNumberFormat="1" applyFont="1" applyBorder="1" applyAlignment="1">
      <alignment vertical="center" wrapText="1"/>
    </xf>
    <xf numFmtId="0" fontId="19" fillId="0" borderId="8" xfId="0" applyFont="1" applyBorder="1" applyAlignment="1">
      <alignment wrapText="1"/>
    </xf>
    <xf numFmtId="0" fontId="19" fillId="0" borderId="7" xfId="0" applyFont="1" applyBorder="1" applyAlignment="1">
      <alignment horizontal="left" vertical="center" wrapText="1"/>
    </xf>
    <xf numFmtId="0" fontId="19" fillId="0" borderId="7" xfId="0" quotePrefix="1" applyFont="1" applyBorder="1" applyAlignment="1">
      <alignment horizontal="left" vertical="center" wrapText="1"/>
    </xf>
    <xf numFmtId="0" fontId="19" fillId="0" borderId="7" xfId="0" applyFont="1" applyBorder="1" applyAlignment="1">
      <alignment vertical="center" wrapText="1"/>
    </xf>
    <xf numFmtId="0" fontId="19" fillId="0" borderId="7" xfId="0" applyFont="1" applyBorder="1" applyAlignment="1">
      <alignment horizontal="left" vertical="center"/>
    </xf>
    <xf numFmtId="0" fontId="19" fillId="0" borderId="7" xfId="0" applyFont="1" applyBorder="1" applyAlignment="1">
      <alignment horizontal="justify" vertical="center"/>
    </xf>
    <xf numFmtId="0" fontId="19" fillId="5" borderId="7" xfId="0" applyFont="1" applyFill="1" applyBorder="1" applyAlignment="1">
      <alignment vertical="center" wrapText="1"/>
    </xf>
    <xf numFmtId="0" fontId="19" fillId="6" borderId="7" xfId="0" applyFont="1" applyFill="1" applyBorder="1" applyAlignment="1">
      <alignment horizontal="justify" vertical="center"/>
    </xf>
    <xf numFmtId="0" fontId="20" fillId="4" borderId="7" xfId="0" applyFont="1" applyFill="1" applyBorder="1" applyAlignment="1">
      <alignment vertical="center"/>
    </xf>
    <xf numFmtId="0" fontId="20" fillId="4" borderId="7" xfId="0" applyFont="1" applyFill="1" applyBorder="1" applyAlignment="1">
      <alignment vertical="center" wrapText="1"/>
    </xf>
    <xf numFmtId="0" fontId="19" fillId="5" borderId="7" xfId="0" applyFont="1" applyFill="1" applyBorder="1" applyAlignment="1">
      <alignment horizontal="justify" vertical="center"/>
    </xf>
    <xf numFmtId="0" fontId="19" fillId="5" borderId="7" xfId="0" applyFont="1" applyFill="1" applyBorder="1" applyAlignment="1">
      <alignment vertical="center"/>
    </xf>
    <xf numFmtId="0" fontId="19" fillId="4" borderId="7"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8" xfId="0" applyFont="1" applyFill="1" applyBorder="1"/>
    <xf numFmtId="0" fontId="19" fillId="4" borderId="8" xfId="0" applyFont="1" applyFill="1" applyBorder="1" applyAlignment="1">
      <alignment vertical="center" wrapText="1"/>
    </xf>
    <xf numFmtId="0" fontId="18" fillId="4" borderId="12" xfId="0" applyFont="1" applyFill="1" applyBorder="1" applyAlignment="1">
      <alignment horizontal="center" wrapText="1"/>
    </xf>
    <xf numFmtId="0" fontId="18" fillId="4" borderId="12" xfId="0" applyFont="1" applyFill="1" applyBorder="1" applyAlignment="1">
      <alignment horizontal="center" vertical="center"/>
    </xf>
    <xf numFmtId="49" fontId="4" fillId="0" borderId="0" xfId="0" applyNumberFormat="1" applyFont="1" applyBorder="1" applyAlignment="1">
      <alignment vertical="center" wrapText="1"/>
    </xf>
    <xf numFmtId="0" fontId="6" fillId="0" borderId="0" xfId="0" applyFont="1" applyBorder="1" applyAlignment="1">
      <alignment vertical="center" wrapText="1"/>
    </xf>
    <xf numFmtId="0" fontId="11" fillId="0" borderId="0" xfId="0" applyFont="1" applyBorder="1" applyAlignment="1">
      <alignment horizontal="center" vertical="center" wrapText="1"/>
    </xf>
    <xf numFmtId="0" fontId="10" fillId="0" borderId="0" xfId="0" applyFont="1" applyBorder="1" applyAlignment="1" applyProtection="1">
      <alignment horizontal="center" vertical="center" wrapText="1"/>
      <protection locked="0"/>
    </xf>
    <xf numFmtId="0" fontId="27" fillId="0" borderId="0" xfId="0" applyFont="1" applyAlignment="1">
      <alignment vertical="center"/>
    </xf>
    <xf numFmtId="0" fontId="28" fillId="0" borderId="0" xfId="0" applyFont="1"/>
    <xf numFmtId="0" fontId="29" fillId="7" borderId="0" xfId="0" applyFont="1" applyFill="1" applyAlignment="1">
      <alignment horizontal="left"/>
    </xf>
    <xf numFmtId="0" fontId="31" fillId="0" borderId="9" xfId="0" applyFont="1" applyBorder="1" applyProtection="1">
      <protection locked="0"/>
    </xf>
    <xf numFmtId="0" fontId="32" fillId="0" borderId="0" xfId="0" applyFont="1" applyAlignment="1" applyProtection="1">
      <alignment horizontal="right" vertical="center"/>
      <protection locked="0"/>
    </xf>
    <xf numFmtId="14" fontId="32" fillId="0" borderId="0" xfId="0" applyNumberFormat="1" applyFont="1" applyAlignment="1" applyProtection="1">
      <alignment horizontal="center" vertical="center"/>
      <protection locked="0"/>
    </xf>
    <xf numFmtId="0" fontId="33" fillId="0" borderId="0" xfId="0" applyFont="1"/>
    <xf numFmtId="0" fontId="28" fillId="0" borderId="0" xfId="0" applyFont="1" applyAlignment="1">
      <alignment horizontal="left"/>
    </xf>
    <xf numFmtId="0" fontId="35" fillId="0" borderId="0" xfId="0" applyFont="1"/>
    <xf numFmtId="0" fontId="34" fillId="0" borderId="0" xfId="0" applyFont="1" applyAlignment="1">
      <alignment horizontal="left"/>
    </xf>
    <xf numFmtId="0" fontId="36" fillId="0" borderId="0" xfId="0" applyFont="1" applyAlignment="1">
      <alignment horizontal="right"/>
    </xf>
    <xf numFmtId="0" fontId="37" fillId="0" borderId="0" xfId="0" applyFont="1"/>
    <xf numFmtId="0" fontId="38" fillId="0" borderId="0" xfId="0" applyFont="1"/>
    <xf numFmtId="0" fontId="38" fillId="0" borderId="0" xfId="0" quotePrefix="1" applyFont="1"/>
    <xf numFmtId="0" fontId="39" fillId="0" borderId="13" xfId="0" applyFont="1" applyBorder="1"/>
    <xf numFmtId="4" fontId="39" fillId="8" borderId="13" xfId="0" applyNumberFormat="1" applyFont="1" applyFill="1" applyBorder="1"/>
    <xf numFmtId="4" fontId="39" fillId="0" borderId="13" xfId="0" applyNumberFormat="1" applyFont="1" applyBorder="1" applyProtection="1">
      <protection locked="0"/>
    </xf>
    <xf numFmtId="4" fontId="39" fillId="3" borderId="0" xfId="0" applyNumberFormat="1" applyFont="1" applyFill="1" applyProtection="1">
      <protection locked="0"/>
    </xf>
    <xf numFmtId="0" fontId="35" fillId="0" borderId="14" xfId="0" applyFont="1" applyBorder="1"/>
    <xf numFmtId="4" fontId="35" fillId="0" borderId="14" xfId="0" applyNumberFormat="1" applyFont="1" applyBorder="1" applyProtection="1">
      <protection locked="0"/>
    </xf>
    <xf numFmtId="4" fontId="35" fillId="0" borderId="14" xfId="0" applyNumberFormat="1" applyFont="1" applyBorder="1" applyAlignment="1" applyProtection="1">
      <alignment horizontal="right"/>
      <protection locked="0"/>
    </xf>
    <xf numFmtId="0" fontId="39" fillId="0" borderId="14" xfId="0" applyFont="1" applyBorder="1"/>
    <xf numFmtId="4" fontId="39" fillId="8" borderId="14" xfId="0" applyNumberFormat="1" applyFont="1" applyFill="1" applyBorder="1"/>
    <xf numFmtId="4" fontId="39" fillId="3" borderId="0" xfId="0" applyNumberFormat="1" applyFont="1" applyFill="1"/>
    <xf numFmtId="4" fontId="35" fillId="0" borderId="14" xfId="0" applyNumberFormat="1" applyFont="1" applyBorder="1" applyAlignment="1" applyProtection="1">
      <alignment horizontal="right"/>
      <protection locked="0" hidden="1"/>
    </xf>
    <xf numFmtId="4" fontId="35" fillId="8" borderId="14" xfId="0" applyNumberFormat="1" applyFont="1" applyFill="1" applyBorder="1"/>
    <xf numFmtId="4" fontId="35" fillId="3" borderId="0" xfId="0" applyNumberFormat="1" applyFont="1" applyFill="1" applyAlignment="1" applyProtection="1">
      <alignment horizontal="right"/>
      <protection locked="0"/>
    </xf>
    <xf numFmtId="4" fontId="35" fillId="3" borderId="0" xfId="0" applyNumberFormat="1" applyFont="1" applyFill="1"/>
    <xf numFmtId="0" fontId="40" fillId="0" borderId="0" xfId="0" applyFont="1"/>
    <xf numFmtId="4" fontId="35" fillId="9" borderId="14" xfId="0" applyNumberFormat="1" applyFont="1" applyFill="1" applyBorder="1" applyAlignment="1">
      <alignment horizontal="right"/>
    </xf>
    <xf numFmtId="4" fontId="35" fillId="3" borderId="0" xfId="0" applyNumberFormat="1" applyFont="1" applyFill="1" applyAlignment="1">
      <alignment horizontal="right"/>
    </xf>
    <xf numFmtId="0" fontId="39" fillId="0" borderId="14" xfId="0" applyFont="1" applyBorder="1" applyAlignment="1">
      <alignment wrapText="1"/>
    </xf>
    <xf numFmtId="0" fontId="39" fillId="0" borderId="15" xfId="0" applyFont="1" applyBorder="1" applyAlignment="1">
      <alignment wrapText="1"/>
    </xf>
    <xf numFmtId="4" fontId="39" fillId="8" borderId="15" xfId="0" applyNumberFormat="1" applyFont="1" applyFill="1" applyBorder="1"/>
    <xf numFmtId="0" fontId="39" fillId="0" borderId="16" xfId="0" applyFont="1" applyBorder="1"/>
    <xf numFmtId="4" fontId="39" fillId="0" borderId="16" xfId="0" applyNumberFormat="1" applyFont="1" applyBorder="1" applyAlignment="1" applyProtection="1">
      <alignment horizontal="right"/>
      <protection locked="0"/>
    </xf>
    <xf numFmtId="4" fontId="39" fillId="3" borderId="0" xfId="0" applyNumberFormat="1" applyFont="1" applyFill="1" applyAlignment="1" applyProtection="1">
      <alignment horizontal="right"/>
      <protection locked="0"/>
    </xf>
    <xf numFmtId="0" fontId="39" fillId="8" borderId="12" xfId="0" applyFont="1" applyFill="1" applyBorder="1"/>
    <xf numFmtId="4" fontId="39" fillId="8" borderId="12" xfId="0" applyNumberFormat="1" applyFont="1" applyFill="1" applyBorder="1"/>
    <xf numFmtId="0" fontId="39" fillId="0" borderId="0" xfId="0" applyFont="1"/>
    <xf numFmtId="164" fontId="39" fillId="0" borderId="0" xfId="0" applyNumberFormat="1" applyFont="1"/>
    <xf numFmtId="0" fontId="39" fillId="0" borderId="0" xfId="0" applyFont="1" applyAlignment="1">
      <alignment horizontal="right"/>
    </xf>
    <xf numFmtId="0" fontId="35" fillId="3" borderId="0" xfId="0" applyFont="1" applyFill="1"/>
    <xf numFmtId="0" fontId="41" fillId="0" borderId="17" xfId="0" applyFont="1" applyBorder="1"/>
    <xf numFmtId="0" fontId="35" fillId="0" borderId="0" xfId="0" applyFont="1" applyAlignment="1">
      <alignment horizontal="left" vertical="top" wrapText="1"/>
    </xf>
    <xf numFmtId="0" fontId="41" fillId="8" borderId="17" xfId="0" applyFont="1" applyFill="1" applyBorder="1"/>
    <xf numFmtId="0" fontId="42" fillId="0" borderId="0" xfId="0" applyFont="1"/>
    <xf numFmtId="0" fontId="41" fillId="0" borderId="0" xfId="0" applyFont="1" applyAlignment="1">
      <alignment horizontal="right" wrapText="1"/>
    </xf>
    <xf numFmtId="0" fontId="39" fillId="0" borderId="0" xfId="0" applyFont="1" applyAlignment="1">
      <alignment vertical="center" wrapText="1"/>
    </xf>
    <xf numFmtId="14" fontId="42" fillId="0" borderId="9" xfId="0" applyNumberFormat="1" applyFont="1" applyBorder="1" applyAlignment="1" applyProtection="1">
      <alignment horizontal="left"/>
      <protection locked="0"/>
    </xf>
    <xf numFmtId="0" fontId="43" fillId="0" borderId="0" xfId="0" applyFont="1"/>
    <xf numFmtId="0" fontId="39" fillId="0" borderId="0" xfId="0" applyFont="1" applyAlignment="1">
      <alignment horizontal="left"/>
    </xf>
    <xf numFmtId="4" fontId="42" fillId="0" borderId="18" xfId="0" applyNumberFormat="1" applyFont="1" applyBorder="1" applyProtection="1">
      <protection locked="0"/>
    </xf>
    <xf numFmtId="1" fontId="42" fillId="0" borderId="19" xfId="0" applyNumberFormat="1" applyFont="1" applyBorder="1" applyProtection="1">
      <protection locked="0"/>
    </xf>
    <xf numFmtId="1" fontId="42" fillId="0" borderId="0" xfId="0" applyNumberFormat="1" applyFont="1" applyProtection="1">
      <protection locked="0"/>
    </xf>
    <xf numFmtId="0" fontId="41" fillId="0" borderId="0" xfId="0" applyFont="1"/>
    <xf numFmtId="0" fontId="35" fillId="0" borderId="0" xfId="0" applyFont="1" applyAlignment="1">
      <alignment vertical="center" wrapText="1"/>
    </xf>
    <xf numFmtId="0" fontId="44" fillId="0" borderId="0" xfId="0" applyFont="1"/>
    <xf numFmtId="0" fontId="41" fillId="0" borderId="0" xfId="0" applyFont="1" applyAlignment="1">
      <alignment vertical="center" wrapText="1"/>
    </xf>
    <xf numFmtId="4" fontId="42" fillId="3" borderId="0" xfId="0" applyNumberFormat="1" applyFont="1" applyFill="1" applyProtection="1">
      <protection locked="0"/>
    </xf>
    <xf numFmtId="1" fontId="42" fillId="3" borderId="0" xfId="0" applyNumberFormat="1" applyFont="1" applyFill="1" applyProtection="1">
      <protection locked="0"/>
    </xf>
    <xf numFmtId="0" fontId="45" fillId="0" borderId="0" xfId="0" applyFont="1"/>
    <xf numFmtId="0" fontId="46" fillId="0" borderId="0" xfId="0" applyFont="1" applyAlignment="1" applyProtection="1">
      <alignment wrapText="1"/>
      <protection locked="0"/>
    </xf>
    <xf numFmtId="0" fontId="47" fillId="0" borderId="0" xfId="0" applyFont="1" applyAlignment="1" applyProtection="1">
      <alignment wrapText="1"/>
      <protection locked="0"/>
    </xf>
    <xf numFmtId="0" fontId="32" fillId="0" borderId="0" xfId="0" applyFont="1" applyAlignment="1" applyProtection="1">
      <alignment horizontal="right"/>
      <protection locked="0"/>
    </xf>
    <xf numFmtId="165" fontId="32" fillId="0" borderId="9" xfId="0" applyNumberFormat="1" applyFont="1" applyBorder="1" applyAlignment="1" applyProtection="1">
      <alignment wrapText="1"/>
      <protection locked="0"/>
    </xf>
    <xf numFmtId="165" fontId="32" fillId="3" borderId="0" xfId="0" applyNumberFormat="1" applyFont="1" applyFill="1" applyAlignment="1" applyProtection="1">
      <alignment wrapText="1"/>
      <protection locked="0"/>
    </xf>
    <xf numFmtId="0" fontId="42" fillId="0" borderId="0" xfId="0" applyFont="1" applyProtection="1">
      <protection locked="0"/>
    </xf>
    <xf numFmtId="14" fontId="42" fillId="0" borderId="0" xfId="0" applyNumberFormat="1" applyFont="1" applyProtection="1">
      <protection locked="0"/>
    </xf>
    <xf numFmtId="0" fontId="42" fillId="0" borderId="0" xfId="0" applyFont="1" applyAlignment="1" applyProtection="1">
      <alignment horizontal="right"/>
      <protection locked="0"/>
    </xf>
    <xf numFmtId="0" fontId="42" fillId="3" borderId="0" xfId="0" applyFont="1" applyFill="1" applyAlignment="1" applyProtection="1">
      <alignment horizontal="right"/>
      <protection locked="0"/>
    </xf>
    <xf numFmtId="0" fontId="39" fillId="7" borderId="12" xfId="0" applyFont="1" applyFill="1" applyBorder="1" applyAlignment="1" applyProtection="1">
      <alignment vertical="center" wrapText="1"/>
      <protection locked="0"/>
    </xf>
    <xf numFmtId="0" fontId="39" fillId="7" borderId="12" xfId="0" applyFont="1" applyFill="1" applyBorder="1" applyAlignment="1" applyProtection="1">
      <alignment horizontal="center" vertical="center" wrapText="1"/>
      <protection locked="0"/>
    </xf>
    <xf numFmtId="3" fontId="39" fillId="7" borderId="12" xfId="0" applyNumberFormat="1" applyFont="1" applyFill="1" applyBorder="1" applyAlignment="1" applyProtection="1">
      <alignment horizontal="center" vertical="center" wrapText="1"/>
      <protection locked="0"/>
    </xf>
    <xf numFmtId="0" fontId="39" fillId="7" borderId="12" xfId="0" applyFont="1" applyFill="1" applyBorder="1" applyAlignment="1" applyProtection="1">
      <alignment horizontal="center" vertical="center"/>
      <protection locked="0"/>
    </xf>
    <xf numFmtId="0" fontId="39" fillId="3" borderId="0" xfId="0" applyFont="1" applyFill="1" applyAlignment="1" applyProtection="1">
      <alignment horizontal="center" vertical="center" wrapText="1"/>
      <protection locked="0"/>
    </xf>
    <xf numFmtId="0" fontId="32" fillId="0" borderId="0" xfId="0" applyFont="1" applyProtection="1">
      <protection locked="0"/>
    </xf>
    <xf numFmtId="0" fontId="35" fillId="0" borderId="12" xfId="0" applyFont="1" applyBorder="1" applyProtection="1">
      <protection locked="0"/>
    </xf>
    <xf numFmtId="0" fontId="35" fillId="0" borderId="12" xfId="0" applyFont="1" applyBorder="1" applyAlignment="1" applyProtection="1">
      <alignment horizontal="left"/>
      <protection locked="0"/>
    </xf>
    <xf numFmtId="3" fontId="35" fillId="0" borderId="12" xfId="0" applyNumberFormat="1" applyFont="1" applyBorder="1" applyProtection="1">
      <protection locked="0"/>
    </xf>
    <xf numFmtId="3" fontId="35" fillId="0" borderId="12" xfId="0" applyNumberFormat="1" applyFont="1" applyBorder="1" applyAlignment="1" applyProtection="1">
      <alignment horizontal="center"/>
      <protection locked="0"/>
    </xf>
    <xf numFmtId="14" fontId="35" fillId="0" borderId="12" xfId="0" applyNumberFormat="1" applyFont="1" applyBorder="1" applyAlignment="1" applyProtection="1">
      <alignment horizontal="right"/>
      <protection locked="0"/>
    </xf>
    <xf numFmtId="0" fontId="35" fillId="0" borderId="12" xfId="0" applyFont="1" applyBorder="1" applyAlignment="1" applyProtection="1">
      <alignment horizontal="right" vertical="center" wrapText="1"/>
      <protection locked="0"/>
    </xf>
    <xf numFmtId="0" fontId="35" fillId="3" borderId="0" xfId="0" applyFont="1" applyFill="1" applyAlignment="1" applyProtection="1">
      <alignment horizontal="right" vertical="center" wrapText="1"/>
      <protection locked="0"/>
    </xf>
    <xf numFmtId="0" fontId="39" fillId="7" borderId="12" xfId="0" applyFont="1" applyFill="1" applyBorder="1" applyProtection="1">
      <protection locked="0"/>
    </xf>
    <xf numFmtId="0" fontId="39" fillId="7" borderId="12" xfId="0" applyFont="1" applyFill="1" applyBorder="1" applyAlignment="1" applyProtection="1">
      <alignment horizontal="center"/>
      <protection locked="0"/>
    </xf>
    <xf numFmtId="3" fontId="35" fillId="7" borderId="12" xfId="0" applyNumberFormat="1" applyFont="1" applyFill="1" applyBorder="1" applyProtection="1">
      <protection locked="0"/>
    </xf>
    <xf numFmtId="3" fontId="35" fillId="7" borderId="12" xfId="0" applyNumberFormat="1" applyFont="1" applyFill="1" applyBorder="1" applyAlignment="1" applyProtection="1">
      <alignment horizontal="center"/>
      <protection locked="0"/>
    </xf>
    <xf numFmtId="14" fontId="35" fillId="7" borderId="12" xfId="0" applyNumberFormat="1" applyFont="1" applyFill="1" applyBorder="1" applyProtection="1">
      <protection locked="0"/>
    </xf>
    <xf numFmtId="0" fontId="35" fillId="7" borderId="12" xfId="0" applyFont="1" applyFill="1" applyBorder="1" applyAlignment="1" applyProtection="1">
      <alignment horizontal="right" vertical="center" wrapText="1"/>
      <protection locked="0"/>
    </xf>
    <xf numFmtId="0" fontId="37" fillId="0" borderId="12" xfId="0" applyFont="1" applyBorder="1" applyAlignment="1" applyProtection="1">
      <alignment horizontal="right" vertical="center" wrapText="1"/>
      <protection locked="0"/>
    </xf>
    <xf numFmtId="0" fontId="37" fillId="3" borderId="0" xfId="0" applyFont="1" applyFill="1" applyAlignment="1" applyProtection="1">
      <alignment horizontal="right" vertical="center" wrapText="1"/>
      <protection locked="0"/>
    </xf>
    <xf numFmtId="0" fontId="35" fillId="0" borderId="0" xfId="0" applyFont="1" applyProtection="1">
      <protection locked="0"/>
    </xf>
    <xf numFmtId="0" fontId="41" fillId="3" borderId="0" xfId="0" applyFont="1" applyFill="1" applyAlignment="1">
      <alignment horizontal="right" vertical="center" wrapText="1"/>
    </xf>
    <xf numFmtId="0" fontId="49" fillId="0" borderId="0" xfId="0" applyFont="1"/>
    <xf numFmtId="0" fontId="35" fillId="9" borderId="20" xfId="0" applyFont="1" applyFill="1" applyBorder="1" applyAlignment="1">
      <alignment horizontal="justify" vertical="top" wrapText="1"/>
    </xf>
    <xf numFmtId="164" fontId="39" fillId="3" borderId="0" xfId="0" applyNumberFormat="1" applyFont="1" applyFill="1" applyAlignment="1">
      <alignment horizontal="right" vertical="top" wrapText="1"/>
    </xf>
    <xf numFmtId="0" fontId="35" fillId="9" borderId="25" xfId="0" applyFont="1" applyFill="1" applyBorder="1" applyAlignment="1">
      <alignment horizontal="justify" vertical="top" wrapText="1"/>
    </xf>
    <xf numFmtId="0" fontId="39" fillId="10" borderId="25" xfId="0" applyFont="1" applyFill="1" applyBorder="1" applyAlignment="1">
      <alignment horizontal="justify" vertical="top" wrapText="1"/>
    </xf>
    <xf numFmtId="164" fontId="39" fillId="3" borderId="0" xfId="0" applyNumberFormat="1" applyFont="1" applyFill="1" applyAlignment="1">
      <alignment vertical="top" wrapText="1"/>
    </xf>
    <xf numFmtId="0" fontId="35" fillId="9" borderId="21" xfId="0" applyFont="1" applyFill="1" applyBorder="1" applyAlignment="1">
      <alignment horizontal="justify" vertical="top" wrapText="1"/>
    </xf>
    <xf numFmtId="0" fontId="39" fillId="10" borderId="21" xfId="0" applyFont="1" applyFill="1" applyBorder="1" applyAlignment="1">
      <alignment horizontal="left" vertical="top" wrapText="1"/>
    </xf>
    <xf numFmtId="0" fontId="35" fillId="9" borderId="21" xfId="0" applyFont="1" applyFill="1" applyBorder="1" applyAlignment="1">
      <alignment horizontal="left" vertical="top" wrapText="1"/>
    </xf>
    <xf numFmtId="0" fontId="39" fillId="10" borderId="40" xfId="0" applyFont="1" applyFill="1" applyBorder="1" applyAlignment="1">
      <alignment horizontal="left" vertical="top" wrapText="1"/>
    </xf>
    <xf numFmtId="164" fontId="39" fillId="3" borderId="0" xfId="0" applyNumberFormat="1" applyFont="1" applyFill="1" applyAlignment="1" applyProtection="1">
      <alignment horizontal="right" vertical="top" wrapText="1"/>
      <protection hidden="1"/>
    </xf>
    <xf numFmtId="0" fontId="39" fillId="0" borderId="0" xfId="0" applyFont="1" applyAlignment="1">
      <alignment horizontal="left" vertical="top" wrapText="1"/>
    </xf>
    <xf numFmtId="164" fontId="39" fillId="0" borderId="0" xfId="0" applyNumberFormat="1" applyFont="1" applyAlignment="1">
      <alignment horizontal="right" vertical="top" wrapText="1"/>
    </xf>
    <xf numFmtId="164" fontId="39" fillId="0" borderId="0" xfId="0" applyNumberFormat="1" applyFont="1" applyAlignment="1">
      <alignment vertical="top" wrapText="1"/>
    </xf>
    <xf numFmtId="0" fontId="50" fillId="0" borderId="0" xfId="0" applyFont="1"/>
    <xf numFmtId="0" fontId="51" fillId="0" borderId="0" xfId="0" applyFont="1"/>
    <xf numFmtId="0" fontId="42" fillId="3" borderId="0" xfId="0" applyFont="1" applyFill="1"/>
    <xf numFmtId="0" fontId="25" fillId="0" borderId="0" xfId="0" applyFont="1"/>
    <xf numFmtId="4" fontId="52" fillId="3" borderId="0" xfId="0" applyNumberFormat="1" applyFont="1" applyFill="1" applyProtection="1">
      <protection locked="0"/>
    </xf>
    <xf numFmtId="1" fontId="52" fillId="3" borderId="0" xfId="0" applyNumberFormat="1" applyFont="1" applyFill="1" applyProtection="1">
      <protection locked="0"/>
    </xf>
    <xf numFmtId="0" fontId="53" fillId="0" borderId="0" xfId="0" applyFont="1"/>
    <xf numFmtId="0" fontId="54" fillId="3" borderId="0" xfId="0" applyFont="1" applyFill="1" applyAlignment="1">
      <alignment horizontal="left" wrapText="1"/>
    </xf>
    <xf numFmtId="0" fontId="5" fillId="0" borderId="0" xfId="0" applyFont="1" applyProtection="1">
      <protection hidden="1"/>
    </xf>
    <xf numFmtId="0" fontId="42" fillId="0" borderId="0" xfId="0" applyFont="1" applyProtection="1">
      <protection hidden="1"/>
    </xf>
    <xf numFmtId="0" fontId="55" fillId="0" borderId="0" xfId="0" applyFont="1" applyAlignment="1">
      <alignment vertical="center" wrapText="1"/>
    </xf>
    <xf numFmtId="0" fontId="56" fillId="0" borderId="0" xfId="0" applyFont="1" applyAlignment="1">
      <alignment horizontal="left" vertical="center" indent="5"/>
    </xf>
    <xf numFmtId="0" fontId="59" fillId="0" borderId="0" xfId="0" applyFont="1"/>
    <xf numFmtId="0" fontId="47" fillId="0" borderId="0" xfId="0" applyFont="1" applyAlignment="1">
      <alignment vertical="center" wrapText="1"/>
    </xf>
    <xf numFmtId="0" fontId="52" fillId="0" borderId="0" xfId="0" applyFont="1" applyAlignment="1">
      <alignment wrapText="1"/>
    </xf>
    <xf numFmtId="49" fontId="55" fillId="0" borderId="0" xfId="0" applyNumberFormat="1" applyFont="1" applyAlignment="1">
      <alignment horizontal="right" wrapText="1"/>
    </xf>
    <xf numFmtId="164" fontId="42" fillId="0" borderId="0" xfId="0" applyNumberFormat="1" applyFont="1" applyAlignment="1">
      <alignment horizontal="right"/>
    </xf>
    <xf numFmtId="14" fontId="32" fillId="0" borderId="9" xfId="0" applyNumberFormat="1" applyFont="1" applyBorder="1" applyAlignment="1" applyProtection="1">
      <alignment horizontal="center"/>
      <protection locked="0"/>
    </xf>
    <xf numFmtId="0" fontId="47" fillId="0" borderId="0" xfId="0" applyFont="1" applyAlignment="1">
      <alignment horizontal="center" vertical="center" wrapText="1"/>
    </xf>
    <xf numFmtId="0" fontId="60" fillId="0" borderId="0" xfId="0" applyFont="1" applyAlignment="1">
      <alignment horizontal="center" vertical="center" wrapText="1"/>
    </xf>
    <xf numFmtId="0" fontId="32" fillId="0" borderId="0" xfId="0" applyFont="1" applyProtection="1">
      <protection hidden="1"/>
    </xf>
    <xf numFmtId="0" fontId="62" fillId="3" borderId="0" xfId="0" applyFont="1" applyFill="1"/>
    <xf numFmtId="0" fontId="62" fillId="0" borderId="0" xfId="0" applyFont="1" applyAlignment="1">
      <alignment horizontal="center" vertical="center" wrapText="1"/>
    </xf>
    <xf numFmtId="49" fontId="62" fillId="0" borderId="0" xfId="0" applyNumberFormat="1" applyFont="1" applyAlignment="1">
      <alignment horizontal="left" vertical="center" wrapText="1"/>
    </xf>
    <xf numFmtId="0" fontId="48" fillId="0" borderId="0" xfId="0" applyFont="1" applyAlignment="1">
      <alignment horizontal="center" vertical="center" wrapText="1"/>
    </xf>
    <xf numFmtId="49" fontId="52" fillId="0" borderId="0" xfId="0" applyNumberFormat="1" applyFont="1" applyAlignment="1">
      <alignment horizontal="right" wrapText="1"/>
    </xf>
    <xf numFmtId="164" fontId="52" fillId="0" borderId="0" xfId="0" applyNumberFormat="1" applyFont="1" applyAlignment="1">
      <alignment horizontal="left"/>
    </xf>
    <xf numFmtId="0" fontId="28" fillId="3" borderId="0" xfId="0" applyFont="1" applyFill="1"/>
    <xf numFmtId="0" fontId="42" fillId="0" borderId="0" xfId="0" applyFont="1" applyAlignment="1">
      <alignment wrapText="1"/>
    </xf>
    <xf numFmtId="0" fontId="34" fillId="3" borderId="0" xfId="0" applyFont="1" applyFill="1" applyAlignment="1">
      <alignment horizontal="center" vertical="center"/>
    </xf>
    <xf numFmtId="0" fontId="63" fillId="0" borderId="0" xfId="0" applyFont="1" applyAlignment="1">
      <alignment vertical="center" wrapText="1"/>
    </xf>
    <xf numFmtId="0" fontId="34" fillId="0" borderId="0" xfId="0" applyFont="1" applyAlignment="1">
      <alignment horizontal="center" wrapText="1"/>
    </xf>
    <xf numFmtId="0" fontId="34" fillId="0" borderId="0" xfId="0" applyFont="1" applyAlignment="1">
      <alignment horizontal="center" vertical="center" wrapText="1"/>
    </xf>
    <xf numFmtId="0" fontId="34" fillId="3" borderId="0" xfId="0" applyFont="1" applyFill="1" applyAlignment="1">
      <alignment horizontal="center" vertical="center" wrapText="1"/>
    </xf>
    <xf numFmtId="0" fontId="32" fillId="0" borderId="0" xfId="0" applyFont="1" applyAlignment="1">
      <alignment horizontal="left" wrapText="1"/>
    </xf>
    <xf numFmtId="0" fontId="32" fillId="3" borderId="0" xfId="0" applyFont="1" applyFill="1" applyAlignment="1">
      <alignment horizontal="left" wrapText="1"/>
    </xf>
    <xf numFmtId="0" fontId="42" fillId="8" borderId="41" xfId="0" applyFont="1" applyFill="1" applyBorder="1" applyAlignment="1">
      <alignment horizontal="left"/>
    </xf>
    <xf numFmtId="10" fontId="42" fillId="8" borderId="44" xfId="0" applyNumberFormat="1" applyFont="1" applyFill="1" applyBorder="1"/>
    <xf numFmtId="0" fontId="42" fillId="8" borderId="45" xfId="0" applyFont="1" applyFill="1" applyBorder="1" applyAlignment="1">
      <alignment horizontal="left"/>
    </xf>
    <xf numFmtId="10" fontId="42" fillId="3" borderId="0" xfId="0" applyNumberFormat="1" applyFont="1" applyFill="1"/>
    <xf numFmtId="0" fontId="42" fillId="8" borderId="46" xfId="0" applyFont="1" applyFill="1" applyBorder="1" applyAlignment="1">
      <alignment horizontal="left"/>
    </xf>
    <xf numFmtId="10" fontId="42" fillId="8" borderId="48" xfId="0" applyNumberFormat="1" applyFont="1" applyFill="1" applyBorder="1"/>
    <xf numFmtId="0" fontId="42" fillId="8" borderId="49" xfId="0" applyFont="1" applyFill="1" applyBorder="1" applyAlignment="1">
      <alignment horizontal="left"/>
    </xf>
    <xf numFmtId="0" fontId="42" fillId="8" borderId="50" xfId="0" applyFont="1" applyFill="1" applyBorder="1" applyAlignment="1">
      <alignment horizontal="left"/>
    </xf>
    <xf numFmtId="10" fontId="42" fillId="8" borderId="53" xfId="0" applyNumberFormat="1" applyFont="1" applyFill="1" applyBorder="1"/>
    <xf numFmtId="0" fontId="42" fillId="8" borderId="54" xfId="0" applyFont="1" applyFill="1" applyBorder="1" applyAlignment="1">
      <alignment horizontal="left"/>
    </xf>
    <xf numFmtId="10" fontId="42" fillId="8" borderId="56" xfId="0" applyNumberFormat="1" applyFont="1" applyFill="1" applyBorder="1"/>
    <xf numFmtId="10" fontId="42" fillId="8" borderId="39" xfId="0" applyNumberFormat="1" applyFont="1" applyFill="1" applyBorder="1"/>
    <xf numFmtId="0" fontId="41" fillId="0" borderId="0" xfId="0" applyFont="1" applyAlignment="1">
      <alignment horizontal="left"/>
    </xf>
    <xf numFmtId="0" fontId="32" fillId="0" borderId="0" xfId="0" applyFont="1" applyAlignment="1">
      <alignment horizontal="left"/>
    </xf>
    <xf numFmtId="164" fontId="32" fillId="0" borderId="0" xfId="0" applyNumberFormat="1" applyFont="1" applyProtection="1">
      <protection locked="0"/>
    </xf>
    <xf numFmtId="10" fontId="42" fillId="0" borderId="0" xfId="0" applyNumberFormat="1" applyFont="1"/>
    <xf numFmtId="0" fontId="32" fillId="0" borderId="0" xfId="0" applyFont="1" applyAlignment="1">
      <alignment horizontal="right"/>
    </xf>
    <xf numFmtId="164" fontId="32" fillId="0" borderId="0" xfId="0" applyNumberFormat="1" applyFont="1"/>
    <xf numFmtId="9" fontId="32" fillId="8" borderId="59" xfId="0" applyNumberFormat="1" applyFont="1" applyFill="1" applyBorder="1" applyProtection="1">
      <protection hidden="1"/>
    </xf>
    <xf numFmtId="0" fontId="32" fillId="0" borderId="0" xfId="0" applyFont="1" applyAlignment="1">
      <alignment horizontal="center"/>
    </xf>
    <xf numFmtId="10" fontId="32" fillId="0" borderId="0" xfId="0" applyNumberFormat="1" applyFont="1"/>
    <xf numFmtId="0" fontId="40" fillId="0" borderId="0" xfId="0" applyFont="1" applyAlignment="1">
      <alignment horizontal="right"/>
    </xf>
    <xf numFmtId="0" fontId="65" fillId="0" borderId="0" xfId="0" applyFont="1" applyAlignment="1">
      <alignment horizontal="left" wrapText="1"/>
    </xf>
    <xf numFmtId="0" fontId="66" fillId="0" borderId="0" xfId="0" applyFont="1" applyAlignment="1">
      <alignment horizontal="left" wrapText="1"/>
    </xf>
    <xf numFmtId="4" fontId="50" fillId="3" borderId="0" xfId="0" applyNumberFormat="1" applyFont="1" applyFill="1" applyProtection="1">
      <protection locked="0"/>
    </xf>
    <xf numFmtId="1" fontId="67" fillId="3" borderId="0" xfId="0" applyNumberFormat="1" applyFont="1" applyFill="1" applyProtection="1">
      <protection locked="0"/>
    </xf>
    <xf numFmtId="4" fontId="67" fillId="0" borderId="0" xfId="0" applyNumberFormat="1" applyFont="1" applyProtection="1">
      <protection locked="0"/>
    </xf>
    <xf numFmtId="0" fontId="55" fillId="3" borderId="0" xfId="0" applyFont="1" applyFill="1"/>
    <xf numFmtId="0" fontId="36" fillId="3" borderId="0" xfId="0" applyFont="1" applyFill="1"/>
    <xf numFmtId="0" fontId="68" fillId="0" borderId="0" xfId="0" applyFont="1" applyAlignment="1">
      <alignment horizontal="center"/>
    </xf>
    <xf numFmtId="0" fontId="69" fillId="0" borderId="0" xfId="0" applyFont="1"/>
    <xf numFmtId="0" fontId="25" fillId="3" borderId="0" xfId="0" applyFont="1" applyFill="1"/>
    <xf numFmtId="0" fontId="70" fillId="3" borderId="0" xfId="0" applyFont="1" applyFill="1" applyAlignment="1">
      <alignment horizontal="right"/>
    </xf>
    <xf numFmtId="164" fontId="9" fillId="3" borderId="0" xfId="0" applyNumberFormat="1" applyFont="1" applyFill="1" applyAlignment="1">
      <alignment horizontal="right"/>
    </xf>
    <xf numFmtId="0" fontId="71" fillId="0" borderId="0" xfId="0" applyFont="1"/>
    <xf numFmtId="0" fontId="9" fillId="0" borderId="0" xfId="0" applyFont="1"/>
    <xf numFmtId="0" fontId="70" fillId="0" borderId="0" xfId="0" applyFont="1" applyAlignment="1">
      <alignment horizontal="right"/>
    </xf>
    <xf numFmtId="164" fontId="70" fillId="0" borderId="0" xfId="0" applyNumberFormat="1" applyFont="1"/>
    <xf numFmtId="0" fontId="53" fillId="0" borderId="0" xfId="0" applyFont="1" applyAlignment="1">
      <alignment horizontal="right" wrapText="1"/>
    </xf>
    <xf numFmtId="10" fontId="9" fillId="0" borderId="0" xfId="0" applyNumberFormat="1" applyFont="1" applyProtection="1">
      <protection locked="0"/>
    </xf>
    <xf numFmtId="0" fontId="72" fillId="0" borderId="0" xfId="0" applyFont="1" applyAlignment="1">
      <alignment horizontal="right"/>
    </xf>
    <xf numFmtId="164" fontId="72" fillId="0" borderId="0" xfId="0" applyNumberFormat="1" applyFont="1"/>
    <xf numFmtId="0" fontId="73" fillId="0" borderId="0" xfId="0" applyFont="1"/>
    <xf numFmtId="0" fontId="19" fillId="0" borderId="0" xfId="0" applyFont="1"/>
    <xf numFmtId="0" fontId="3" fillId="2" borderId="5" xfId="0" applyFont="1" applyFill="1" applyBorder="1" applyAlignment="1">
      <alignment horizontal="center" vertical="center" wrapText="1"/>
    </xf>
    <xf numFmtId="14" fontId="74" fillId="0" borderId="0" xfId="0" applyNumberFormat="1" applyFont="1" applyAlignment="1">
      <alignment horizontal="left"/>
    </xf>
    <xf numFmtId="0" fontId="22" fillId="0" borderId="0" xfId="0" applyFont="1" applyProtection="1">
      <protection hidden="1"/>
    </xf>
    <xf numFmtId="0" fontId="20" fillId="0" borderId="0" xfId="0" applyFont="1" applyProtection="1">
      <protection hidden="1"/>
    </xf>
    <xf numFmtId="0" fontId="20" fillId="0" borderId="0" xfId="0" applyFont="1"/>
    <xf numFmtId="0" fontId="19" fillId="5" borderId="8" xfId="0" applyFont="1" applyFill="1" applyBorder="1" applyAlignment="1">
      <alignment vertical="center" wrapText="1"/>
    </xf>
    <xf numFmtId="0" fontId="19" fillId="0" borderId="8" xfId="0" applyFont="1" applyBorder="1" applyAlignment="1">
      <alignment vertical="center" wrapText="1"/>
    </xf>
    <xf numFmtId="0" fontId="3" fillId="4" borderId="60" xfId="0" applyFont="1" applyFill="1" applyBorder="1" applyAlignment="1">
      <alignment horizontal="center" vertical="center" wrapText="1"/>
    </xf>
    <xf numFmtId="0" fontId="18" fillId="4" borderId="60" xfId="0" applyFont="1" applyFill="1" applyBorder="1" applyAlignment="1">
      <alignment horizontal="center" vertical="center" wrapText="1"/>
    </xf>
    <xf numFmtId="0" fontId="18" fillId="4" borderId="60" xfId="0"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49" fontId="4" fillId="0" borderId="3" xfId="0" applyNumberFormat="1" applyFont="1" applyFill="1" applyBorder="1" applyAlignment="1">
      <alignment vertical="center" wrapText="1"/>
    </xf>
    <xf numFmtId="0" fontId="19" fillId="0" borderId="7" xfId="0" applyFont="1" applyFill="1" applyBorder="1" applyAlignment="1">
      <alignment horizontal="left" vertical="center" wrapText="1"/>
    </xf>
    <xf numFmtId="0" fontId="19" fillId="0" borderId="7" xfId="0" applyFont="1" applyFill="1" applyBorder="1" applyAlignment="1">
      <alignment vertical="center" wrapText="1"/>
    </xf>
    <xf numFmtId="0" fontId="40" fillId="0" borderId="0" xfId="0" applyFont="1" applyAlignment="1">
      <alignment horizontal="left"/>
    </xf>
    <xf numFmtId="166" fontId="39" fillId="9" borderId="21" xfId="0" applyNumberFormat="1" applyFont="1" applyFill="1" applyBorder="1" applyAlignment="1">
      <alignment horizontal="right" vertical="top" wrapText="1"/>
    </xf>
    <xf numFmtId="166" fontId="39" fillId="10" borderId="25" xfId="0" applyNumberFormat="1" applyFont="1" applyFill="1" applyBorder="1" applyAlignment="1">
      <alignment horizontal="right" vertical="top" wrapText="1"/>
    </xf>
    <xf numFmtId="166" fontId="39" fillId="10" borderId="21" xfId="0" applyNumberFormat="1" applyFont="1" applyFill="1" applyBorder="1" applyAlignment="1">
      <alignment horizontal="right" vertical="top" wrapText="1"/>
    </xf>
    <xf numFmtId="166" fontId="39" fillId="10" borderId="40" xfId="0" applyNumberFormat="1" applyFont="1" applyFill="1" applyBorder="1" applyAlignment="1">
      <alignment horizontal="right" vertical="top" wrapText="1"/>
    </xf>
    <xf numFmtId="166" fontId="39" fillId="10" borderId="26" xfId="0" applyNumberFormat="1" applyFont="1" applyFill="1" applyBorder="1" applyAlignment="1">
      <alignment vertical="top" wrapText="1"/>
    </xf>
    <xf numFmtId="166" fontId="39" fillId="9" borderId="30" xfId="0" applyNumberFormat="1" applyFont="1" applyFill="1" applyBorder="1" applyAlignment="1">
      <alignment horizontal="right" vertical="top" wrapText="1"/>
    </xf>
    <xf numFmtId="166" fontId="39" fillId="10" borderId="33" xfId="0" applyNumberFormat="1" applyFont="1" applyFill="1" applyBorder="1" applyAlignment="1">
      <alignment vertical="top" wrapText="1"/>
    </xf>
    <xf numFmtId="166" fontId="39" fillId="11" borderId="36" xfId="0" applyNumberFormat="1" applyFont="1" applyFill="1" applyBorder="1" applyAlignment="1">
      <alignment vertical="top" wrapText="1"/>
    </xf>
    <xf numFmtId="166" fontId="39" fillId="11" borderId="12" xfId="0" applyNumberFormat="1" applyFont="1" applyFill="1" applyBorder="1" applyAlignment="1">
      <alignment vertical="top" wrapText="1"/>
    </xf>
    <xf numFmtId="166" fontId="39" fillId="11" borderId="12" xfId="0" applyNumberFormat="1" applyFont="1" applyFill="1" applyBorder="1" applyAlignment="1" applyProtection="1">
      <alignment horizontal="right" vertical="top" wrapText="1"/>
      <protection hidden="1"/>
    </xf>
    <xf numFmtId="167" fontId="42" fillId="0" borderId="43" xfId="0" applyNumberFormat="1" applyFont="1" applyBorder="1" applyProtection="1">
      <protection locked="0"/>
    </xf>
    <xf numFmtId="167" fontId="42" fillId="0" borderId="17" xfId="0" applyNumberFormat="1" applyFont="1" applyBorder="1" applyProtection="1">
      <protection locked="0"/>
    </xf>
    <xf numFmtId="167" fontId="42" fillId="9" borderId="55" xfId="0" applyNumberFormat="1" applyFont="1" applyFill="1" applyBorder="1"/>
    <xf numFmtId="167" fontId="32" fillId="3" borderId="57" xfId="0" applyNumberFormat="1" applyFont="1" applyFill="1" applyBorder="1" applyProtection="1">
      <protection locked="0"/>
    </xf>
    <xf numFmtId="167" fontId="42" fillId="9" borderId="52" xfId="0" applyNumberFormat="1" applyFont="1" applyFill="1" applyBorder="1"/>
    <xf numFmtId="167" fontId="32" fillId="3" borderId="58" xfId="0" applyNumberFormat="1" applyFont="1" applyFill="1" applyBorder="1" applyProtection="1">
      <protection locked="0"/>
    </xf>
    <xf numFmtId="0" fontId="26" fillId="0" borderId="0" xfId="0" applyFont="1" applyAlignment="1">
      <alignment horizontal="center" vertical="center"/>
    </xf>
    <xf numFmtId="0" fontId="30" fillId="0" borderId="9" xfId="0" applyFont="1" applyBorder="1" applyAlignment="1" applyProtection="1">
      <alignment horizontal="left"/>
      <protection locked="0"/>
    </xf>
    <xf numFmtId="0" fontId="34" fillId="0" borderId="0" xfId="0" applyFont="1" applyAlignment="1">
      <alignment horizontal="left" vertical="center"/>
    </xf>
    <xf numFmtId="0" fontId="34" fillId="0" borderId="0" xfId="0" applyFont="1" applyAlignment="1">
      <alignment horizontal="left"/>
    </xf>
    <xf numFmtId="0" fontId="39" fillId="0" borderId="0" xfId="0" applyFont="1" applyAlignment="1">
      <alignment horizontal="left"/>
    </xf>
    <xf numFmtId="0" fontId="54" fillId="0" borderId="0" xfId="0" applyFont="1" applyAlignment="1">
      <alignment horizontal="left" wrapText="1"/>
    </xf>
    <xf numFmtId="0" fontId="39" fillId="10" borderId="31" xfId="0" applyFont="1" applyFill="1" applyBorder="1" applyAlignment="1">
      <alignment horizontal="left" vertical="top" wrapText="1"/>
    </xf>
    <xf numFmtId="0" fontId="39" fillId="10" borderId="32" xfId="0" applyFont="1" applyFill="1" applyBorder="1" applyAlignment="1">
      <alignment horizontal="left" vertical="top" wrapText="1"/>
    </xf>
    <xf numFmtId="0" fontId="39" fillId="10" borderId="33" xfId="0" applyFont="1" applyFill="1" applyBorder="1" applyAlignment="1">
      <alignment horizontal="left" vertical="top" wrapText="1"/>
    </xf>
    <xf numFmtId="0" fontId="39" fillId="11" borderId="34" xfId="0" applyFont="1" applyFill="1" applyBorder="1" applyAlignment="1">
      <alignment horizontal="left" vertical="top" wrapText="1"/>
    </xf>
    <xf numFmtId="0" fontId="39" fillId="11" borderId="9" xfId="0" applyFont="1" applyFill="1" applyBorder="1" applyAlignment="1">
      <alignment horizontal="left" vertical="top" wrapText="1"/>
    </xf>
    <xf numFmtId="0" fontId="39" fillId="11" borderId="35" xfId="0" applyFont="1" applyFill="1" applyBorder="1" applyAlignment="1">
      <alignment horizontal="left" vertical="top" wrapText="1"/>
    </xf>
    <xf numFmtId="0" fontId="39" fillId="11" borderId="37" xfId="0" applyFont="1" applyFill="1" applyBorder="1" applyAlignment="1">
      <alignment horizontal="left" vertical="top" wrapText="1"/>
    </xf>
    <xf numFmtId="0" fontId="39" fillId="11" borderId="38" xfId="0" applyFont="1" applyFill="1" applyBorder="1" applyAlignment="1">
      <alignment horizontal="left" vertical="top" wrapText="1"/>
    </xf>
    <xf numFmtId="0" fontId="39" fillId="11" borderId="39" xfId="0" applyFont="1" applyFill="1" applyBorder="1" applyAlignment="1">
      <alignment horizontal="left" vertical="top" wrapText="1"/>
    </xf>
    <xf numFmtId="0" fontId="39" fillId="0" borderId="0" xfId="0" applyFont="1" applyAlignment="1">
      <alignment horizontal="left" vertical="top" wrapText="1"/>
    </xf>
    <xf numFmtId="0" fontId="35" fillId="9" borderId="27" xfId="0" applyFont="1" applyFill="1" applyBorder="1" applyAlignment="1">
      <alignment horizontal="left" vertical="top" wrapText="1"/>
    </xf>
    <xf numFmtId="0" fontId="35" fillId="9" borderId="28" xfId="0" applyFont="1" applyFill="1" applyBorder="1" applyAlignment="1">
      <alignment horizontal="left" vertical="top" wrapText="1"/>
    </xf>
    <xf numFmtId="0" fontId="35" fillId="9" borderId="29" xfId="0" applyFont="1" applyFill="1" applyBorder="1" applyAlignment="1">
      <alignment horizontal="left" vertical="top" wrapText="1"/>
    </xf>
    <xf numFmtId="0" fontId="48" fillId="0" borderId="0" xfId="0" applyFont="1" applyAlignment="1">
      <alignment horizontal="center" wrapText="1"/>
    </xf>
    <xf numFmtId="0" fontId="35" fillId="9" borderId="22" xfId="0" applyFont="1" applyFill="1" applyBorder="1" applyAlignment="1">
      <alignment horizontal="left" vertical="top" wrapText="1"/>
    </xf>
    <xf numFmtId="0" fontId="35" fillId="9" borderId="23" xfId="0" applyFont="1" applyFill="1" applyBorder="1" applyAlignment="1">
      <alignment horizontal="left" vertical="top" wrapText="1"/>
    </xf>
    <xf numFmtId="0" fontId="35" fillId="9" borderId="24" xfId="0" applyFont="1" applyFill="1" applyBorder="1" applyAlignment="1">
      <alignment horizontal="left" vertical="top" wrapText="1"/>
    </xf>
    <xf numFmtId="0" fontId="39" fillId="10" borderId="22" xfId="0" applyFont="1" applyFill="1" applyBorder="1" applyAlignment="1">
      <alignment horizontal="left" vertical="top" wrapText="1"/>
    </xf>
    <xf numFmtId="0" fontId="39" fillId="10" borderId="23" xfId="0" applyFont="1" applyFill="1" applyBorder="1" applyAlignment="1">
      <alignment horizontal="left" vertical="top" wrapText="1"/>
    </xf>
    <xf numFmtId="0" fontId="39" fillId="10" borderId="24" xfId="0" applyFont="1" applyFill="1" applyBorder="1" applyAlignment="1">
      <alignment horizontal="left" vertical="top" wrapText="1"/>
    </xf>
    <xf numFmtId="0" fontId="55" fillId="3" borderId="0" xfId="0" applyFont="1" applyFill="1" applyAlignment="1">
      <alignment horizontal="left" vertical="center" wrapText="1"/>
    </xf>
    <xf numFmtId="0" fontId="53" fillId="0" borderId="0" xfId="0" applyFont="1" applyAlignment="1">
      <alignment horizontal="right" wrapText="1"/>
    </xf>
    <xf numFmtId="0" fontId="32" fillId="9" borderId="37" xfId="0" applyFont="1" applyFill="1" applyBorder="1" applyAlignment="1">
      <alignment horizontal="left"/>
    </xf>
    <xf numFmtId="0" fontId="32" fillId="9" borderId="38" xfId="0" applyFont="1" applyFill="1" applyBorder="1" applyAlignment="1">
      <alignment horizontal="left"/>
    </xf>
    <xf numFmtId="0" fontId="32" fillId="9" borderId="57" xfId="0" applyFont="1" applyFill="1" applyBorder="1" applyAlignment="1">
      <alignment horizontal="left"/>
    </xf>
    <xf numFmtId="0" fontId="32" fillId="0" borderId="0" xfId="0" applyFont="1" applyAlignment="1">
      <alignment horizontal="center"/>
    </xf>
    <xf numFmtId="0" fontId="64" fillId="0" borderId="0" xfId="0" applyFont="1" applyAlignment="1">
      <alignment horizontal="left" wrapText="1"/>
    </xf>
    <xf numFmtId="0" fontId="65" fillId="0" borderId="0" xfId="0" applyFont="1" applyAlignment="1">
      <alignment horizontal="left" wrapText="1"/>
    </xf>
    <xf numFmtId="0" fontId="52" fillId="0" borderId="0" xfId="0" applyFont="1" applyAlignment="1">
      <alignment horizontal="left"/>
    </xf>
    <xf numFmtId="0" fontId="42" fillId="0" borderId="47" xfId="0" applyFont="1" applyBorder="1" applyAlignment="1" applyProtection="1">
      <alignment horizontal="left"/>
      <protection locked="0"/>
    </xf>
    <xf numFmtId="0" fontId="42" fillId="0" borderId="17" xfId="0" applyFont="1" applyBorder="1" applyAlignment="1" applyProtection="1">
      <alignment horizontal="left"/>
      <protection locked="0"/>
    </xf>
    <xf numFmtId="0" fontId="42" fillId="9" borderId="51" xfId="0" applyFont="1" applyFill="1" applyBorder="1" applyAlignment="1" applyProtection="1">
      <alignment horizontal="left"/>
      <protection locked="0"/>
    </xf>
    <xf numFmtId="0" fontId="42" fillId="9" borderId="52" xfId="0" applyFont="1" applyFill="1" applyBorder="1" applyAlignment="1" applyProtection="1">
      <alignment horizontal="left"/>
      <protection locked="0"/>
    </xf>
    <xf numFmtId="0" fontId="42" fillId="0" borderId="42" xfId="0" applyFont="1" applyBorder="1" applyAlignment="1" applyProtection="1">
      <alignment horizontal="left"/>
      <protection locked="0"/>
    </xf>
    <xf numFmtId="0" fontId="42" fillId="0" borderId="43" xfId="0" applyFont="1" applyBorder="1" applyAlignment="1" applyProtection="1">
      <alignment horizontal="left"/>
      <protection locked="0"/>
    </xf>
    <xf numFmtId="0" fontId="32" fillId="0" borderId="0" xfId="0" applyFont="1" applyAlignment="1">
      <alignment horizontal="center" vertical="center" wrapText="1"/>
    </xf>
    <xf numFmtId="0" fontId="61" fillId="8" borderId="9" xfId="0" applyFont="1" applyFill="1" applyBorder="1" applyAlignment="1" applyProtection="1">
      <alignment horizontal="left"/>
      <protection hidden="1"/>
    </xf>
    <xf numFmtId="0" fontId="34" fillId="4" borderId="0" xfId="0" applyFont="1" applyFill="1" applyAlignment="1">
      <alignment horizontal="center" vertical="center"/>
    </xf>
    <xf numFmtId="0" fontId="1" fillId="0" borderId="0" xfId="0" applyFont="1" applyAlignment="1">
      <alignment horizontal="left"/>
    </xf>
    <xf numFmtId="0" fontId="0" fillId="0" borderId="0" xfId="0" applyAlignment="1">
      <alignment horizontal="left"/>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8" xfId="0" applyFont="1" applyBorder="1" applyAlignment="1">
      <alignment horizontal="left" vertical="center" wrapText="1"/>
    </xf>
    <xf numFmtId="0" fontId="19" fillId="0" borderId="10" xfId="0" quotePrefix="1" applyFont="1" applyBorder="1" applyAlignment="1">
      <alignment horizontal="left" vertical="center" wrapText="1"/>
    </xf>
    <xf numFmtId="0" fontId="19" fillId="0" borderId="11" xfId="0" quotePrefix="1" applyFont="1" applyBorder="1" applyAlignment="1">
      <alignment horizontal="left" vertical="center" wrapText="1"/>
    </xf>
    <xf numFmtId="0" fontId="19" fillId="0" borderId="8" xfId="0" quotePrefix="1" applyFont="1" applyBorder="1" applyAlignment="1">
      <alignment horizontal="left" vertical="center" wrapText="1"/>
    </xf>
    <xf numFmtId="0" fontId="15" fillId="0" borderId="6" xfId="0" applyFont="1" applyBorder="1" applyAlignment="1">
      <alignment vertical="center"/>
    </xf>
    <xf numFmtId="0" fontId="17" fillId="0" borderId="6" xfId="0" applyFont="1" applyBorder="1" applyAlignment="1">
      <alignment vertical="center"/>
    </xf>
    <xf numFmtId="0" fontId="12"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36</xdr:row>
      <xdr:rowOff>41082</xdr:rowOff>
    </xdr:from>
    <xdr:to>
      <xdr:col>0</xdr:col>
      <xdr:colOff>565727</xdr:colOff>
      <xdr:row>39</xdr:row>
      <xdr:rowOff>29537</xdr:rowOff>
    </xdr:to>
    <xdr:pic>
      <xdr:nvPicPr>
        <xdr:cNvPr id="2" name="Picture 1">
          <a:extLst>
            <a:ext uri="{FF2B5EF4-FFF2-40B4-BE49-F238E27FC236}">
              <a16:creationId xmlns:a16="http://schemas.microsoft.com/office/drawing/2014/main" id="{4CC5A05E-1647-4106-B24B-60461AC72C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236142"/>
          <a:ext cx="470477" cy="491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0</xdr:col>
      <xdr:colOff>470477</xdr:colOff>
      <xdr:row>48</xdr:row>
      <xdr:rowOff>136963</xdr:rowOff>
    </xdr:to>
    <xdr:pic>
      <xdr:nvPicPr>
        <xdr:cNvPr id="2" name="Picture 1">
          <a:extLst>
            <a:ext uri="{FF2B5EF4-FFF2-40B4-BE49-F238E27FC236}">
              <a16:creationId xmlns:a16="http://schemas.microsoft.com/office/drawing/2014/main" id="{76FFC1DE-EA12-4FA5-AF2D-A7A9485207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496300"/>
          <a:ext cx="470477" cy="4722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Ograniceno\RETAIL%20UNDERWRITING\MICRO\AA%20DOKUMENTI%20U%20RADU\EKONOMSKA%20OVISNOST\Prilozi%20uz%20zahtjev_inte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log A"/>
      <sheetName val="Prilog B"/>
      <sheetName val="Prilog C"/>
      <sheetName val="Liste_formule"/>
      <sheetName val="Indikatori ek. povezanosti "/>
    </sheetNames>
    <sheetDataSet>
      <sheetData sheetId="0"/>
      <sheetData sheetId="1"/>
      <sheetData sheetId="2"/>
      <sheetData sheetId="3">
        <row r="25">
          <cell r="E25" t="str">
            <v>Prekoračenje po računu</v>
          </cell>
        </row>
        <row r="26">
          <cell r="E26" t="str">
            <v>Kredit - revolving</v>
          </cell>
        </row>
        <row r="27">
          <cell r="E27" t="str">
            <v>Kredit</v>
          </cell>
        </row>
        <row r="28">
          <cell r="E28" t="str">
            <v>Kartica</v>
          </cell>
        </row>
        <row r="29">
          <cell r="E29" t="str">
            <v>Okvir</v>
          </cell>
        </row>
        <row r="30">
          <cell r="E30" t="str">
            <v>Factoring</v>
          </cell>
        </row>
        <row r="36">
          <cell r="E36" t="str">
            <v>Jamstvo po revolvingu/prekoračenju</v>
          </cell>
        </row>
        <row r="37">
          <cell r="E37" t="str">
            <v>Jamstvo po kreditu</v>
          </cell>
        </row>
        <row r="38">
          <cell r="E38" t="str">
            <v>Jamstvo po leasingu</v>
          </cell>
        </row>
        <row r="39">
          <cell r="E39" t="str">
            <v>Jamstvo po garanciji</v>
          </cell>
        </row>
        <row r="40">
          <cell r="E40" t="str">
            <v>Založni dužnik</v>
          </cell>
        </row>
        <row r="42">
          <cell r="E42" t="str">
            <v>Garancija - platežna</v>
          </cell>
        </row>
        <row r="43">
          <cell r="E43" t="str">
            <v>Garancija - činidbena</v>
          </cell>
        </row>
        <row r="44">
          <cell r="E44" t="str">
            <v>Akreditiv</v>
          </cell>
        </row>
        <row r="45">
          <cell r="E45" t="str">
            <v>Leasing - operativni</v>
          </cell>
        </row>
        <row r="46">
          <cell r="E46" t="str">
            <v>Leasing - financijski</v>
          </cell>
        </row>
        <row r="48">
          <cell r="E48" t="str">
            <v>Pozajmica - vlasnik</v>
          </cell>
        </row>
        <row r="49">
          <cell r="E49" t="str">
            <v>Pozajmica - ostali</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25D8-AE4B-4885-B682-BF3FEE0DEA61}">
  <sheetPr>
    <pageSetUpPr fitToPage="1"/>
  </sheetPr>
  <dimension ref="A2:J32"/>
  <sheetViews>
    <sheetView showGridLines="0" tabSelected="1" showRuler="0" zoomScale="102" zoomScaleNormal="110" zoomScalePageLayoutView="110" workbookViewId="0"/>
  </sheetViews>
  <sheetFormatPr defaultColWidth="2.88671875" defaultRowHeight="13.2" x14ac:dyDescent="0.25"/>
  <cols>
    <col min="1" max="1" width="33.44140625" style="45" customWidth="1"/>
    <col min="2" max="2" width="16.5546875" style="45" customWidth="1"/>
    <col min="3" max="3" width="1.44140625" style="45" customWidth="1"/>
    <col min="4" max="4" width="39.6640625" style="45" customWidth="1"/>
    <col min="5" max="5" width="17" style="45" customWidth="1"/>
    <col min="6" max="6" width="1.44140625" style="45" customWidth="1"/>
    <col min="7" max="7" width="39.44140625" style="45" customWidth="1"/>
    <col min="8" max="8" width="15" style="45" customWidth="1"/>
    <col min="9" max="9" width="28.109375" style="45" customWidth="1"/>
    <col min="10" max="16384" width="2.88671875" style="45"/>
  </cols>
  <sheetData>
    <row r="2" spans="1:10" ht="13.8" x14ac:dyDescent="0.25">
      <c r="A2" s="263"/>
      <c r="B2" s="263"/>
      <c r="C2" s="44"/>
      <c r="D2" s="44"/>
      <c r="E2" s="44"/>
      <c r="F2" s="44"/>
      <c r="G2" s="44"/>
      <c r="H2" s="44"/>
      <c r="I2" s="44"/>
    </row>
    <row r="3" spans="1:10" s="50" customFormat="1" ht="18.75" customHeight="1" x14ac:dyDescent="0.25">
      <c r="A3" s="46" t="s">
        <v>65</v>
      </c>
      <c r="B3" s="264" t="s">
        <v>227</v>
      </c>
      <c r="C3" s="264"/>
      <c r="D3" s="264"/>
      <c r="E3" s="264"/>
      <c r="F3" s="47"/>
      <c r="G3" s="48" t="s">
        <v>66</v>
      </c>
      <c r="H3" s="109">
        <v>44469</v>
      </c>
      <c r="I3" s="49"/>
    </row>
    <row r="4" spans="1:10" x14ac:dyDescent="0.25">
      <c r="A4" s="246" t="s">
        <v>235</v>
      </c>
      <c r="B4" s="51"/>
    </row>
    <row r="5" spans="1:10" x14ac:dyDescent="0.25">
      <c r="A5" s="265" t="s">
        <v>67</v>
      </c>
      <c r="B5" s="265"/>
      <c r="C5" s="52"/>
      <c r="D5" s="266" t="s">
        <v>68</v>
      </c>
      <c r="E5" s="266"/>
      <c r="F5" s="266"/>
      <c r="G5" s="266"/>
      <c r="H5" s="266"/>
      <c r="I5" s="53"/>
    </row>
    <row r="6" spans="1:10" x14ac:dyDescent="0.25">
      <c r="A6" s="54"/>
      <c r="B6" s="55"/>
      <c r="C6" s="56"/>
      <c r="D6" s="55"/>
      <c r="E6" s="57"/>
      <c r="F6" s="56"/>
      <c r="G6" s="56"/>
      <c r="H6" s="56"/>
      <c r="I6" s="56"/>
    </row>
    <row r="7" spans="1:10" x14ac:dyDescent="0.25">
      <c r="A7" s="58" t="s">
        <v>69</v>
      </c>
      <c r="B7" s="59">
        <f>SUM(B8:B10)</f>
        <v>0</v>
      </c>
      <c r="C7" s="52"/>
      <c r="D7" s="58" t="s">
        <v>70</v>
      </c>
      <c r="E7" s="59">
        <f>E8+E9+E12</f>
        <v>0</v>
      </c>
      <c r="F7" s="52"/>
      <c r="G7" s="58" t="s">
        <v>71</v>
      </c>
      <c r="H7" s="60"/>
      <c r="I7" s="61"/>
    </row>
    <row r="8" spans="1:10" x14ac:dyDescent="0.25">
      <c r="A8" s="62" t="s">
        <v>72</v>
      </c>
      <c r="B8" s="63"/>
      <c r="C8" s="52"/>
      <c r="D8" s="62" t="s">
        <v>73</v>
      </c>
      <c r="E8" s="64"/>
      <c r="F8" s="52"/>
      <c r="G8" s="65" t="s">
        <v>74</v>
      </c>
      <c r="H8" s="66">
        <f>H9+H10</f>
        <v>0</v>
      </c>
      <c r="I8" s="67"/>
    </row>
    <row r="9" spans="1:10" x14ac:dyDescent="0.25">
      <c r="A9" s="62" t="s">
        <v>75</v>
      </c>
      <c r="B9" s="68"/>
      <c r="C9" s="52"/>
      <c r="D9" s="62" t="s">
        <v>76</v>
      </c>
      <c r="E9" s="69">
        <f>E10+E11</f>
        <v>0</v>
      </c>
      <c r="F9" s="52"/>
      <c r="G9" s="62" t="s">
        <v>77</v>
      </c>
      <c r="H9" s="64"/>
      <c r="I9" s="70"/>
    </row>
    <row r="10" spans="1:10" x14ac:dyDescent="0.25">
      <c r="A10" s="62" t="s">
        <v>78</v>
      </c>
      <c r="B10" s="68"/>
      <c r="C10" s="52"/>
      <c r="D10" s="62" t="s">
        <v>79</v>
      </c>
      <c r="E10" s="64"/>
      <c r="F10" s="52"/>
      <c r="G10" s="62" t="s">
        <v>80</v>
      </c>
      <c r="H10" s="69">
        <f>H11+H12</f>
        <v>0</v>
      </c>
      <c r="I10" s="71"/>
    </row>
    <row r="11" spans="1:10" x14ac:dyDescent="0.25">
      <c r="A11" s="65" t="s">
        <v>81</v>
      </c>
      <c r="B11" s="66">
        <f>SUM(B12+B17+B18)</f>
        <v>0</v>
      </c>
      <c r="C11" s="52"/>
      <c r="D11" s="62" t="s">
        <v>82</v>
      </c>
      <c r="E11" s="64"/>
      <c r="F11" s="52"/>
      <c r="G11" s="62" t="s">
        <v>83</v>
      </c>
      <c r="H11" s="64"/>
      <c r="I11" s="70"/>
    </row>
    <row r="12" spans="1:10" x14ac:dyDescent="0.25">
      <c r="A12" s="62" t="s">
        <v>84</v>
      </c>
      <c r="B12" s="69">
        <f>SUM(B13:B16)</f>
        <v>0</v>
      </c>
      <c r="C12" s="52"/>
      <c r="D12" s="62" t="s">
        <v>85</v>
      </c>
      <c r="E12" s="64"/>
      <c r="F12" s="52"/>
      <c r="G12" s="62" t="s">
        <v>86</v>
      </c>
      <c r="H12" s="64"/>
      <c r="I12" s="70"/>
    </row>
    <row r="13" spans="1:10" x14ac:dyDescent="0.25">
      <c r="A13" s="62" t="s">
        <v>87</v>
      </c>
      <c r="B13" s="64"/>
      <c r="C13" s="52"/>
      <c r="D13" s="65" t="s">
        <v>88</v>
      </c>
      <c r="E13" s="66">
        <f>E14+E15+E20</f>
        <v>0</v>
      </c>
      <c r="F13" s="52"/>
      <c r="G13" s="65" t="s">
        <v>89</v>
      </c>
      <c r="H13" s="66">
        <f>H14+H15+H16</f>
        <v>0</v>
      </c>
      <c r="I13" s="67"/>
      <c r="J13" s="72"/>
    </row>
    <row r="14" spans="1:10" x14ac:dyDescent="0.25">
      <c r="A14" s="62" t="s">
        <v>90</v>
      </c>
      <c r="B14" s="64"/>
      <c r="C14" s="52"/>
      <c r="D14" s="62" t="s">
        <v>91</v>
      </c>
      <c r="E14" s="64"/>
      <c r="F14" s="52"/>
      <c r="G14" s="62" t="s">
        <v>92</v>
      </c>
      <c r="H14" s="64"/>
      <c r="I14" s="70"/>
    </row>
    <row r="15" spans="1:10" x14ac:dyDescent="0.25">
      <c r="A15" s="62" t="s">
        <v>93</v>
      </c>
      <c r="B15" s="64"/>
      <c r="C15" s="52"/>
      <c r="D15" s="62" t="s">
        <v>94</v>
      </c>
      <c r="E15" s="69">
        <f>E16+E17+E18+E19</f>
        <v>0</v>
      </c>
      <c r="F15" s="52"/>
      <c r="G15" s="62" t="s">
        <v>95</v>
      </c>
      <c r="H15" s="64"/>
      <c r="I15" s="70"/>
    </row>
    <row r="16" spans="1:10" x14ac:dyDescent="0.25">
      <c r="A16" s="62" t="s">
        <v>96</v>
      </c>
      <c r="B16" s="64"/>
      <c r="C16" s="52"/>
      <c r="D16" s="62" t="s">
        <v>97</v>
      </c>
      <c r="E16" s="64"/>
      <c r="F16" s="52"/>
      <c r="G16" s="62" t="s">
        <v>98</v>
      </c>
      <c r="H16" s="73">
        <f>H17+H18+H19+H20</f>
        <v>0</v>
      </c>
      <c r="I16" s="74"/>
    </row>
    <row r="17" spans="1:9" x14ac:dyDescent="0.25">
      <c r="A17" s="62" t="s">
        <v>99</v>
      </c>
      <c r="B17" s="64"/>
      <c r="C17" s="52"/>
      <c r="D17" s="62" t="s">
        <v>100</v>
      </c>
      <c r="E17" s="64"/>
      <c r="F17" s="52"/>
      <c r="G17" s="62" t="s">
        <v>101</v>
      </c>
      <c r="H17" s="64"/>
      <c r="I17" s="70"/>
    </row>
    <row r="18" spans="1:9" x14ac:dyDescent="0.25">
      <c r="A18" s="62" t="s">
        <v>102</v>
      </c>
      <c r="B18" s="64"/>
      <c r="C18" s="52"/>
      <c r="D18" s="62" t="s">
        <v>103</v>
      </c>
      <c r="E18" s="64"/>
      <c r="F18" s="52"/>
      <c r="G18" s="62" t="s">
        <v>104</v>
      </c>
      <c r="H18" s="64"/>
      <c r="I18" s="70"/>
    </row>
    <row r="19" spans="1:9" ht="12" customHeight="1" x14ac:dyDescent="0.25">
      <c r="A19" s="75" t="s">
        <v>105</v>
      </c>
      <c r="B19" s="66">
        <f>B7-B11</f>
        <v>0</v>
      </c>
      <c r="C19" s="52"/>
      <c r="D19" s="62" t="s">
        <v>106</v>
      </c>
      <c r="E19" s="64"/>
      <c r="F19" s="52"/>
      <c r="G19" s="62" t="s">
        <v>107</v>
      </c>
      <c r="H19" s="64"/>
      <c r="I19" s="70"/>
    </row>
    <row r="20" spans="1:9" x14ac:dyDescent="0.25">
      <c r="A20" s="65" t="s">
        <v>108</v>
      </c>
      <c r="B20" s="64"/>
      <c r="C20" s="52"/>
      <c r="D20" s="62" t="s">
        <v>109</v>
      </c>
      <c r="E20" s="64"/>
      <c r="F20" s="52"/>
      <c r="G20" s="62" t="s">
        <v>110</v>
      </c>
      <c r="H20" s="64"/>
      <c r="I20" s="70"/>
    </row>
    <row r="21" spans="1:9" x14ac:dyDescent="0.25">
      <c r="A21" s="76" t="s">
        <v>111</v>
      </c>
      <c r="B21" s="77">
        <f>B19-B20</f>
        <v>0</v>
      </c>
      <c r="C21" s="52"/>
      <c r="D21" s="78" t="s">
        <v>112</v>
      </c>
      <c r="E21" s="79"/>
      <c r="F21" s="52"/>
      <c r="G21" s="78" t="s">
        <v>113</v>
      </c>
      <c r="H21" s="79"/>
      <c r="I21" s="80"/>
    </row>
    <row r="22" spans="1:9" x14ac:dyDescent="0.25">
      <c r="A22" s="52"/>
      <c r="B22" s="52"/>
      <c r="C22" s="52"/>
      <c r="D22" s="81" t="s">
        <v>114</v>
      </c>
      <c r="E22" s="82">
        <f>SUM(E7+E13+E21)</f>
        <v>0</v>
      </c>
      <c r="F22" s="52"/>
      <c r="G22" s="81" t="s">
        <v>115</v>
      </c>
      <c r="H22" s="82">
        <f>SUM(H7+H8+H13+H21)</f>
        <v>0</v>
      </c>
      <c r="I22" s="67"/>
    </row>
    <row r="23" spans="1:9" x14ac:dyDescent="0.25">
      <c r="A23" s="52"/>
      <c r="B23" s="52"/>
      <c r="C23" s="52"/>
      <c r="D23" s="83"/>
      <c r="E23" s="84"/>
      <c r="F23" s="52"/>
      <c r="G23" s="85" t="str">
        <f>IF(E22=H22, "", "AKTIVA ≠ PASIVA !")</f>
        <v/>
      </c>
      <c r="H23" s="52"/>
      <c r="I23" s="86"/>
    </row>
    <row r="24" spans="1:9" x14ac:dyDescent="0.25">
      <c r="A24" s="87" t="s">
        <v>116</v>
      </c>
      <c r="B24" s="52"/>
      <c r="C24" s="52"/>
      <c r="D24" s="83"/>
      <c r="E24" s="84"/>
      <c r="F24" s="52"/>
      <c r="G24" s="88"/>
      <c r="H24" s="52"/>
      <c r="I24" s="52"/>
    </row>
    <row r="25" spans="1:9" x14ac:dyDescent="0.25">
      <c r="A25" s="89" t="s">
        <v>117</v>
      </c>
      <c r="B25" s="52"/>
      <c r="C25" s="52"/>
      <c r="D25" s="83"/>
      <c r="E25" s="84"/>
      <c r="F25" s="52"/>
      <c r="G25" s="90"/>
      <c r="H25" s="90"/>
      <c r="I25" s="90"/>
    </row>
    <row r="26" spans="1:9" x14ac:dyDescent="0.25">
      <c r="A26" s="52"/>
      <c r="B26" s="52"/>
      <c r="C26" s="52"/>
      <c r="D26" s="52"/>
      <c r="E26" s="84"/>
      <c r="F26" s="52"/>
      <c r="G26" s="91"/>
      <c r="H26" s="91"/>
      <c r="I26" s="91"/>
    </row>
    <row r="27" spans="1:9" ht="14.4" x14ac:dyDescent="0.3">
      <c r="A27" s="92" t="s">
        <v>118</v>
      </c>
      <c r="B27" s="93" t="s">
        <v>229</v>
      </c>
      <c r="C27" s="52"/>
      <c r="D27" s="83"/>
      <c r="E27" s="94"/>
      <c r="F27" s="52"/>
      <c r="G27" s="267" t="s">
        <v>119</v>
      </c>
      <c r="H27" s="267"/>
      <c r="I27" s="95"/>
    </row>
    <row r="28" spans="1:9" ht="19.5" customHeight="1" x14ac:dyDescent="0.25">
      <c r="A28" s="52"/>
      <c r="B28" s="52"/>
      <c r="C28" s="52"/>
      <c r="D28" s="52"/>
      <c r="E28" s="84"/>
      <c r="F28" s="52"/>
      <c r="G28" s="96" t="s">
        <v>119</v>
      </c>
      <c r="H28" s="97" t="s">
        <v>228</v>
      </c>
      <c r="I28" s="98"/>
    </row>
    <row r="29" spans="1:9" ht="13.8" x14ac:dyDescent="0.25">
      <c r="A29" s="99" t="s">
        <v>120</v>
      </c>
      <c r="B29" s="99"/>
      <c r="C29" s="100"/>
      <c r="D29" s="100"/>
      <c r="E29" s="101"/>
      <c r="F29" s="101"/>
      <c r="G29" s="102" t="s">
        <v>121</v>
      </c>
      <c r="H29" s="102" t="s">
        <v>122</v>
      </c>
      <c r="I29" s="102"/>
    </row>
    <row r="30" spans="1:9" x14ac:dyDescent="0.25">
      <c r="A30" s="103"/>
      <c r="B30" s="104"/>
      <c r="C30" s="90"/>
      <c r="D30" s="90"/>
      <c r="E30" s="52"/>
      <c r="F30" s="52"/>
      <c r="G30" s="90"/>
      <c r="H30" s="90"/>
      <c r="I30" s="90"/>
    </row>
    <row r="32" spans="1:9" x14ac:dyDescent="0.25">
      <c r="A32" s="105"/>
    </row>
  </sheetData>
  <sheetProtection algorithmName="SHA-512" hashValue="2AVfDxPteyUqcN8tpdXcMqdKmDabZVQ0Pbw8c10OdRGFId8pIIqT1Aga46Xc5yQ/TxOoeRP75XDpg+rTmoLzuA==" saltValue="EW9QDkUuEtr/dDLKLw17Cg==" spinCount="100000" sheet="1" objects="1" scenarios="1" insertRows="0"/>
  <mergeCells count="5">
    <mergeCell ref="A2:B2"/>
    <mergeCell ref="B3:E3"/>
    <mergeCell ref="A5:B5"/>
    <mergeCell ref="D5:H5"/>
    <mergeCell ref="G27:H27"/>
  </mergeCells>
  <dataValidations count="6">
    <dataValidation allowBlank="1" showErrorMessage="1" prompt="Upisati datum formata dd.mm.gggg" sqref="B27" xr:uid="{5C255A92-9531-4E0E-A9BC-C15E999E80E5}"/>
    <dataValidation type="whole" errorStyle="information" allowBlank="1" showInputMessage="1" showErrorMessage="1" error="Iznos u kunama, bez lipa_x000a_" sqref="H7:I21" xr:uid="{A936591D-2F41-467A-95B1-C68C150F3132}">
      <formula1>0</formula1>
      <formula2>999999999</formula2>
    </dataValidation>
    <dataValidation type="whole" errorStyle="information" allowBlank="1" showInputMessage="1" showErrorMessage="1" error="Iznos u kunama, bez lipa" sqref="B20 B8:B10 B13:B18" xr:uid="{16B1B635-DD05-45DD-BD78-63C77FBE4774}">
      <formula1>0</formula1>
      <formula2>99999999</formula2>
    </dataValidation>
    <dataValidation type="whole" errorStyle="information" allowBlank="1" showInputMessage="1" showErrorMessage="1" error="Iznos u kunama, bez lipa" sqref="E28 E7:E26" xr:uid="{04704098-7571-4964-9B38-F0875CF88D6C}">
      <formula1>0</formula1>
      <formula2>999999999</formula2>
    </dataValidation>
    <dataValidation type="custom" allowBlank="1" showInputMessage="1" showErrorMessage="1" sqref="B3" xr:uid="{D9C6D29F-2919-425B-848C-7B8D2BB8FA68}">
      <formula1>K10</formula1>
    </dataValidation>
    <dataValidation showInputMessage="1" showErrorMessage="1" error="_x000a_" sqref="H22:I22" xr:uid="{B867E1DF-0751-4BC5-99A5-5C4E7D2F46D9}"/>
  </dataValidations>
  <pageMargins left="0.17" right="0.17" top="0.8247916666666667" bottom="0.55118110236220474" header="0.31496062992125984" footer="0.31496062992125984"/>
  <pageSetup paperSize="9" scale="75" fitToHeight="0" orientation="landscape" r:id="rId1"/>
  <headerFooter>
    <oddHeader xml:space="preserve">&amp;L&amp;G
 &amp;"-,Bold Italic"Prilog A - Kvartalno financijsko izvješće&amp;R&amp;"Tahoma,Italic"&amp;8
</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3F74F1EB-C1AF-491E-8316-987D1A4EB85B}">
          <x14:formula1>
            <xm:f>Liste_formule!$B$4:$B$31</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B2175-CD85-443F-B613-B1279E8ADC37}">
  <sheetPr>
    <pageSetUpPr fitToPage="1"/>
  </sheetPr>
  <dimension ref="A1:AA72"/>
  <sheetViews>
    <sheetView showGridLines="0" showRuler="0" showWhiteSpace="0" view="pageLayout" topLeftCell="A16" zoomScale="93" zoomScaleNormal="110" zoomScalePageLayoutView="93" workbookViewId="0">
      <selection activeCell="G30" sqref="G30:G39"/>
    </sheetView>
  </sheetViews>
  <sheetFormatPr defaultRowHeight="13.2" x14ac:dyDescent="0.25"/>
  <cols>
    <col min="1" max="1" width="47.88671875" style="90" customWidth="1"/>
    <col min="2" max="2" width="23.33203125" style="90" customWidth="1"/>
    <col min="3" max="3" width="24.109375" style="90" customWidth="1"/>
    <col min="4" max="4" width="17.5546875" style="90" customWidth="1"/>
    <col min="5" max="5" width="19.6640625" style="90" customWidth="1"/>
    <col min="6" max="6" width="20.109375" style="90" customWidth="1"/>
    <col min="7" max="7" width="21.33203125" style="90" customWidth="1"/>
    <col min="8" max="8" width="33" style="154" customWidth="1"/>
    <col min="9" max="9" width="3.109375" style="90" customWidth="1"/>
    <col min="10" max="10" width="9.109375" style="90" customWidth="1"/>
    <col min="11" max="11" width="9.109375" style="90" hidden="1" customWidth="1"/>
    <col min="12" max="12" width="34.88671875" style="90" hidden="1" customWidth="1"/>
    <col min="13" max="13" width="11.44140625" style="90" hidden="1" customWidth="1"/>
    <col min="14" max="14" width="14.88671875" style="90" hidden="1" customWidth="1"/>
    <col min="15" max="27" width="9.109375" style="90" hidden="1" customWidth="1"/>
    <col min="28" max="37" width="9.109375" style="90" customWidth="1"/>
    <col min="38" max="251" width="8.88671875" style="90"/>
    <col min="252" max="252" width="39.5546875" style="90" customWidth="1"/>
    <col min="253" max="253" width="14.5546875" style="90" bestFit="1" customWidth="1"/>
    <col min="254" max="254" width="14.5546875" style="90" customWidth="1"/>
    <col min="255" max="255" width="11.33203125" style="90" bestFit="1" customWidth="1"/>
    <col min="256" max="256" width="13.5546875" style="90" bestFit="1" customWidth="1"/>
    <col min="257" max="257" width="18" style="90" bestFit="1" customWidth="1"/>
    <col min="258" max="258" width="27.33203125" style="90" customWidth="1"/>
    <col min="259" max="259" width="3.109375" style="90" customWidth="1"/>
    <col min="260" max="507" width="8.88671875" style="90"/>
    <col min="508" max="508" width="39.5546875" style="90" customWidth="1"/>
    <col min="509" max="509" width="14.5546875" style="90" bestFit="1" customWidth="1"/>
    <col min="510" max="510" width="14.5546875" style="90" customWidth="1"/>
    <col min="511" max="511" width="11.33203125" style="90" bestFit="1" customWidth="1"/>
    <col min="512" max="512" width="13.5546875" style="90" bestFit="1" customWidth="1"/>
    <col min="513" max="513" width="18" style="90" bestFit="1" customWidth="1"/>
    <col min="514" max="514" width="27.33203125" style="90" customWidth="1"/>
    <col min="515" max="515" width="3.109375" style="90" customWidth="1"/>
    <col min="516" max="763" width="8.88671875" style="90"/>
    <col min="764" max="764" width="39.5546875" style="90" customWidth="1"/>
    <col min="765" max="765" width="14.5546875" style="90" bestFit="1" customWidth="1"/>
    <col min="766" max="766" width="14.5546875" style="90" customWidth="1"/>
    <col min="767" max="767" width="11.33203125" style="90" bestFit="1" customWidth="1"/>
    <col min="768" max="768" width="13.5546875" style="90" bestFit="1" customWidth="1"/>
    <col min="769" max="769" width="18" style="90" bestFit="1" customWidth="1"/>
    <col min="770" max="770" width="27.33203125" style="90" customWidth="1"/>
    <col min="771" max="771" width="3.109375" style="90" customWidth="1"/>
    <col min="772" max="1019" width="8.88671875" style="90"/>
    <col min="1020" max="1020" width="39.5546875" style="90" customWidth="1"/>
    <col min="1021" max="1021" width="14.5546875" style="90" bestFit="1" customWidth="1"/>
    <col min="1022" max="1022" width="14.5546875" style="90" customWidth="1"/>
    <col min="1023" max="1023" width="11.33203125" style="90" bestFit="1" customWidth="1"/>
    <col min="1024" max="1024" width="13.5546875" style="90" bestFit="1" customWidth="1"/>
    <col min="1025" max="1025" width="18" style="90" bestFit="1" customWidth="1"/>
    <col min="1026" max="1026" width="27.33203125" style="90" customWidth="1"/>
    <col min="1027" max="1027" width="3.109375" style="90" customWidth="1"/>
    <col min="1028" max="1275" width="8.88671875" style="90"/>
    <col min="1276" max="1276" width="39.5546875" style="90" customWidth="1"/>
    <col min="1277" max="1277" width="14.5546875" style="90" bestFit="1" customWidth="1"/>
    <col min="1278" max="1278" width="14.5546875" style="90" customWidth="1"/>
    <col min="1279" max="1279" width="11.33203125" style="90" bestFit="1" customWidth="1"/>
    <col min="1280" max="1280" width="13.5546875" style="90" bestFit="1" customWidth="1"/>
    <col min="1281" max="1281" width="18" style="90" bestFit="1" customWidth="1"/>
    <col min="1282" max="1282" width="27.33203125" style="90" customWidth="1"/>
    <col min="1283" max="1283" width="3.109375" style="90" customWidth="1"/>
    <col min="1284" max="1531" width="8.88671875" style="90"/>
    <col min="1532" max="1532" width="39.5546875" style="90" customWidth="1"/>
    <col min="1533" max="1533" width="14.5546875" style="90" bestFit="1" customWidth="1"/>
    <col min="1534" max="1534" width="14.5546875" style="90" customWidth="1"/>
    <col min="1535" max="1535" width="11.33203125" style="90" bestFit="1" customWidth="1"/>
    <col min="1536" max="1536" width="13.5546875" style="90" bestFit="1" customWidth="1"/>
    <col min="1537" max="1537" width="18" style="90" bestFit="1" customWidth="1"/>
    <col min="1538" max="1538" width="27.33203125" style="90" customWidth="1"/>
    <col min="1539" max="1539" width="3.109375" style="90" customWidth="1"/>
    <col min="1540" max="1787" width="8.88671875" style="90"/>
    <col min="1788" max="1788" width="39.5546875" style="90" customWidth="1"/>
    <col min="1789" max="1789" width="14.5546875" style="90" bestFit="1" customWidth="1"/>
    <col min="1790" max="1790" width="14.5546875" style="90" customWidth="1"/>
    <col min="1791" max="1791" width="11.33203125" style="90" bestFit="1" customWidth="1"/>
    <col min="1792" max="1792" width="13.5546875" style="90" bestFit="1" customWidth="1"/>
    <col min="1793" max="1793" width="18" style="90" bestFit="1" customWidth="1"/>
    <col min="1794" max="1794" width="27.33203125" style="90" customWidth="1"/>
    <col min="1795" max="1795" width="3.109375" style="90" customWidth="1"/>
    <col min="1796" max="2043" width="8.88671875" style="90"/>
    <col min="2044" max="2044" width="39.5546875" style="90" customWidth="1"/>
    <col min="2045" max="2045" width="14.5546875" style="90" bestFit="1" customWidth="1"/>
    <col min="2046" max="2046" width="14.5546875" style="90" customWidth="1"/>
    <col min="2047" max="2047" width="11.33203125" style="90" bestFit="1" customWidth="1"/>
    <col min="2048" max="2048" width="13.5546875" style="90" bestFit="1" customWidth="1"/>
    <col min="2049" max="2049" width="18" style="90" bestFit="1" customWidth="1"/>
    <col min="2050" max="2050" width="27.33203125" style="90" customWidth="1"/>
    <col min="2051" max="2051" width="3.109375" style="90" customWidth="1"/>
    <col min="2052" max="2299" width="8.88671875" style="90"/>
    <col min="2300" max="2300" width="39.5546875" style="90" customWidth="1"/>
    <col min="2301" max="2301" width="14.5546875" style="90" bestFit="1" customWidth="1"/>
    <col min="2302" max="2302" width="14.5546875" style="90" customWidth="1"/>
    <col min="2303" max="2303" width="11.33203125" style="90" bestFit="1" customWidth="1"/>
    <col min="2304" max="2304" width="13.5546875" style="90" bestFit="1" customWidth="1"/>
    <col min="2305" max="2305" width="18" style="90" bestFit="1" customWidth="1"/>
    <col min="2306" max="2306" width="27.33203125" style="90" customWidth="1"/>
    <col min="2307" max="2307" width="3.109375" style="90" customWidth="1"/>
    <col min="2308" max="2555" width="8.88671875" style="90"/>
    <col min="2556" max="2556" width="39.5546875" style="90" customWidth="1"/>
    <col min="2557" max="2557" width="14.5546875" style="90" bestFit="1" customWidth="1"/>
    <col min="2558" max="2558" width="14.5546875" style="90" customWidth="1"/>
    <col min="2559" max="2559" width="11.33203125" style="90" bestFit="1" customWidth="1"/>
    <col min="2560" max="2560" width="13.5546875" style="90" bestFit="1" customWidth="1"/>
    <col min="2561" max="2561" width="18" style="90" bestFit="1" customWidth="1"/>
    <col min="2562" max="2562" width="27.33203125" style="90" customWidth="1"/>
    <col min="2563" max="2563" width="3.109375" style="90" customWidth="1"/>
    <col min="2564" max="2811" width="8.88671875" style="90"/>
    <col min="2812" max="2812" width="39.5546875" style="90" customWidth="1"/>
    <col min="2813" max="2813" width="14.5546875" style="90" bestFit="1" customWidth="1"/>
    <col min="2814" max="2814" width="14.5546875" style="90" customWidth="1"/>
    <col min="2815" max="2815" width="11.33203125" style="90" bestFit="1" customWidth="1"/>
    <col min="2816" max="2816" width="13.5546875" style="90" bestFit="1" customWidth="1"/>
    <col min="2817" max="2817" width="18" style="90" bestFit="1" customWidth="1"/>
    <col min="2818" max="2818" width="27.33203125" style="90" customWidth="1"/>
    <col min="2819" max="2819" width="3.109375" style="90" customWidth="1"/>
    <col min="2820" max="3067" width="8.88671875" style="90"/>
    <col min="3068" max="3068" width="39.5546875" style="90" customWidth="1"/>
    <col min="3069" max="3069" width="14.5546875" style="90" bestFit="1" customWidth="1"/>
    <col min="3070" max="3070" width="14.5546875" style="90" customWidth="1"/>
    <col min="3071" max="3071" width="11.33203125" style="90" bestFit="1" customWidth="1"/>
    <col min="3072" max="3072" width="13.5546875" style="90" bestFit="1" customWidth="1"/>
    <col min="3073" max="3073" width="18" style="90" bestFit="1" customWidth="1"/>
    <col min="3074" max="3074" width="27.33203125" style="90" customWidth="1"/>
    <col min="3075" max="3075" width="3.109375" style="90" customWidth="1"/>
    <col min="3076" max="3323" width="8.88671875" style="90"/>
    <col min="3324" max="3324" width="39.5546875" style="90" customWidth="1"/>
    <col min="3325" max="3325" width="14.5546875" style="90" bestFit="1" customWidth="1"/>
    <col min="3326" max="3326" width="14.5546875" style="90" customWidth="1"/>
    <col min="3327" max="3327" width="11.33203125" style="90" bestFit="1" customWidth="1"/>
    <col min="3328" max="3328" width="13.5546875" style="90" bestFit="1" customWidth="1"/>
    <col min="3329" max="3329" width="18" style="90" bestFit="1" customWidth="1"/>
    <col min="3330" max="3330" width="27.33203125" style="90" customWidth="1"/>
    <col min="3331" max="3331" width="3.109375" style="90" customWidth="1"/>
    <col min="3332" max="3579" width="8.88671875" style="90"/>
    <col min="3580" max="3580" width="39.5546875" style="90" customWidth="1"/>
    <col min="3581" max="3581" width="14.5546875" style="90" bestFit="1" customWidth="1"/>
    <col min="3582" max="3582" width="14.5546875" style="90" customWidth="1"/>
    <col min="3583" max="3583" width="11.33203125" style="90" bestFit="1" customWidth="1"/>
    <col min="3584" max="3584" width="13.5546875" style="90" bestFit="1" customWidth="1"/>
    <col min="3585" max="3585" width="18" style="90" bestFit="1" customWidth="1"/>
    <col min="3586" max="3586" width="27.33203125" style="90" customWidth="1"/>
    <col min="3587" max="3587" width="3.109375" style="90" customWidth="1"/>
    <col min="3588" max="3835" width="8.88671875" style="90"/>
    <col min="3836" max="3836" width="39.5546875" style="90" customWidth="1"/>
    <col min="3837" max="3837" width="14.5546875" style="90" bestFit="1" customWidth="1"/>
    <col min="3838" max="3838" width="14.5546875" style="90" customWidth="1"/>
    <col min="3839" max="3839" width="11.33203125" style="90" bestFit="1" customWidth="1"/>
    <col min="3840" max="3840" width="13.5546875" style="90" bestFit="1" customWidth="1"/>
    <col min="3841" max="3841" width="18" style="90" bestFit="1" customWidth="1"/>
    <col min="3842" max="3842" width="27.33203125" style="90" customWidth="1"/>
    <col min="3843" max="3843" width="3.109375" style="90" customWidth="1"/>
    <col min="3844" max="4091" width="8.88671875" style="90"/>
    <col min="4092" max="4092" width="39.5546875" style="90" customWidth="1"/>
    <col min="4093" max="4093" width="14.5546875" style="90" bestFit="1" customWidth="1"/>
    <col min="4094" max="4094" width="14.5546875" style="90" customWidth="1"/>
    <col min="4095" max="4095" width="11.33203125" style="90" bestFit="1" customWidth="1"/>
    <col min="4096" max="4096" width="13.5546875" style="90" bestFit="1" customWidth="1"/>
    <col min="4097" max="4097" width="18" style="90" bestFit="1" customWidth="1"/>
    <col min="4098" max="4098" width="27.33203125" style="90" customWidth="1"/>
    <col min="4099" max="4099" width="3.109375" style="90" customWidth="1"/>
    <col min="4100" max="4347" width="8.88671875" style="90"/>
    <col min="4348" max="4348" width="39.5546875" style="90" customWidth="1"/>
    <col min="4349" max="4349" width="14.5546875" style="90" bestFit="1" customWidth="1"/>
    <col min="4350" max="4350" width="14.5546875" style="90" customWidth="1"/>
    <col min="4351" max="4351" width="11.33203125" style="90" bestFit="1" customWidth="1"/>
    <col min="4352" max="4352" width="13.5546875" style="90" bestFit="1" customWidth="1"/>
    <col min="4353" max="4353" width="18" style="90" bestFit="1" customWidth="1"/>
    <col min="4354" max="4354" width="27.33203125" style="90" customWidth="1"/>
    <col min="4355" max="4355" width="3.109375" style="90" customWidth="1"/>
    <col min="4356" max="4603" width="8.88671875" style="90"/>
    <col min="4604" max="4604" width="39.5546875" style="90" customWidth="1"/>
    <col min="4605" max="4605" width="14.5546875" style="90" bestFit="1" customWidth="1"/>
    <col min="4606" max="4606" width="14.5546875" style="90" customWidth="1"/>
    <col min="4607" max="4607" width="11.33203125" style="90" bestFit="1" customWidth="1"/>
    <col min="4608" max="4608" width="13.5546875" style="90" bestFit="1" customWidth="1"/>
    <col min="4609" max="4609" width="18" style="90" bestFit="1" customWidth="1"/>
    <col min="4610" max="4610" width="27.33203125" style="90" customWidth="1"/>
    <col min="4611" max="4611" width="3.109375" style="90" customWidth="1"/>
    <col min="4612" max="4859" width="8.88671875" style="90"/>
    <col min="4860" max="4860" width="39.5546875" style="90" customWidth="1"/>
    <col min="4861" max="4861" width="14.5546875" style="90" bestFit="1" customWidth="1"/>
    <col min="4862" max="4862" width="14.5546875" style="90" customWidth="1"/>
    <col min="4863" max="4863" width="11.33203125" style="90" bestFit="1" customWidth="1"/>
    <col min="4864" max="4864" width="13.5546875" style="90" bestFit="1" customWidth="1"/>
    <col min="4865" max="4865" width="18" style="90" bestFit="1" customWidth="1"/>
    <col min="4866" max="4866" width="27.33203125" style="90" customWidth="1"/>
    <col min="4867" max="4867" width="3.109375" style="90" customWidth="1"/>
    <col min="4868" max="5115" width="8.88671875" style="90"/>
    <col min="5116" max="5116" width="39.5546875" style="90" customWidth="1"/>
    <col min="5117" max="5117" width="14.5546875" style="90" bestFit="1" customWidth="1"/>
    <col min="5118" max="5118" width="14.5546875" style="90" customWidth="1"/>
    <col min="5119" max="5119" width="11.33203125" style="90" bestFit="1" customWidth="1"/>
    <col min="5120" max="5120" width="13.5546875" style="90" bestFit="1" customWidth="1"/>
    <col min="5121" max="5121" width="18" style="90" bestFit="1" customWidth="1"/>
    <col min="5122" max="5122" width="27.33203125" style="90" customWidth="1"/>
    <col min="5123" max="5123" width="3.109375" style="90" customWidth="1"/>
    <col min="5124" max="5371" width="8.88671875" style="90"/>
    <col min="5372" max="5372" width="39.5546875" style="90" customWidth="1"/>
    <col min="5373" max="5373" width="14.5546875" style="90" bestFit="1" customWidth="1"/>
    <col min="5374" max="5374" width="14.5546875" style="90" customWidth="1"/>
    <col min="5375" max="5375" width="11.33203125" style="90" bestFit="1" customWidth="1"/>
    <col min="5376" max="5376" width="13.5546875" style="90" bestFit="1" customWidth="1"/>
    <col min="5377" max="5377" width="18" style="90" bestFit="1" customWidth="1"/>
    <col min="5378" max="5378" width="27.33203125" style="90" customWidth="1"/>
    <col min="5379" max="5379" width="3.109375" style="90" customWidth="1"/>
    <col min="5380" max="5627" width="8.88671875" style="90"/>
    <col min="5628" max="5628" width="39.5546875" style="90" customWidth="1"/>
    <col min="5629" max="5629" width="14.5546875" style="90" bestFit="1" customWidth="1"/>
    <col min="5630" max="5630" width="14.5546875" style="90" customWidth="1"/>
    <col min="5631" max="5631" width="11.33203125" style="90" bestFit="1" customWidth="1"/>
    <col min="5632" max="5632" width="13.5546875" style="90" bestFit="1" customWidth="1"/>
    <col min="5633" max="5633" width="18" style="90" bestFit="1" customWidth="1"/>
    <col min="5634" max="5634" width="27.33203125" style="90" customWidth="1"/>
    <col min="5635" max="5635" width="3.109375" style="90" customWidth="1"/>
    <col min="5636" max="5883" width="8.88671875" style="90"/>
    <col min="5884" max="5884" width="39.5546875" style="90" customWidth="1"/>
    <col min="5885" max="5885" width="14.5546875" style="90" bestFit="1" customWidth="1"/>
    <col min="5886" max="5886" width="14.5546875" style="90" customWidth="1"/>
    <col min="5887" max="5887" width="11.33203125" style="90" bestFit="1" customWidth="1"/>
    <col min="5888" max="5888" width="13.5546875" style="90" bestFit="1" customWidth="1"/>
    <col min="5889" max="5889" width="18" style="90" bestFit="1" customWidth="1"/>
    <col min="5890" max="5890" width="27.33203125" style="90" customWidth="1"/>
    <col min="5891" max="5891" width="3.109375" style="90" customWidth="1"/>
    <col min="5892" max="6139" width="8.88671875" style="90"/>
    <col min="6140" max="6140" width="39.5546875" style="90" customWidth="1"/>
    <col min="6141" max="6141" width="14.5546875" style="90" bestFit="1" customWidth="1"/>
    <col min="6142" max="6142" width="14.5546875" style="90" customWidth="1"/>
    <col min="6143" max="6143" width="11.33203125" style="90" bestFit="1" customWidth="1"/>
    <col min="6144" max="6144" width="13.5546875" style="90" bestFit="1" customWidth="1"/>
    <col min="6145" max="6145" width="18" style="90" bestFit="1" customWidth="1"/>
    <col min="6146" max="6146" width="27.33203125" style="90" customWidth="1"/>
    <col min="6147" max="6147" width="3.109375" style="90" customWidth="1"/>
    <col min="6148" max="6395" width="8.88671875" style="90"/>
    <col min="6396" max="6396" width="39.5546875" style="90" customWidth="1"/>
    <col min="6397" max="6397" width="14.5546875" style="90" bestFit="1" customWidth="1"/>
    <col min="6398" max="6398" width="14.5546875" style="90" customWidth="1"/>
    <col min="6399" max="6399" width="11.33203125" style="90" bestFit="1" customWidth="1"/>
    <col min="6400" max="6400" width="13.5546875" style="90" bestFit="1" customWidth="1"/>
    <col min="6401" max="6401" width="18" style="90" bestFit="1" customWidth="1"/>
    <col min="6402" max="6402" width="27.33203125" style="90" customWidth="1"/>
    <col min="6403" max="6403" width="3.109375" style="90" customWidth="1"/>
    <col min="6404" max="6651" width="8.88671875" style="90"/>
    <col min="6652" max="6652" width="39.5546875" style="90" customWidth="1"/>
    <col min="6653" max="6653" width="14.5546875" style="90" bestFit="1" customWidth="1"/>
    <col min="6654" max="6654" width="14.5546875" style="90" customWidth="1"/>
    <col min="6655" max="6655" width="11.33203125" style="90" bestFit="1" customWidth="1"/>
    <col min="6656" max="6656" width="13.5546875" style="90" bestFit="1" customWidth="1"/>
    <col min="6657" max="6657" width="18" style="90" bestFit="1" customWidth="1"/>
    <col min="6658" max="6658" width="27.33203125" style="90" customWidth="1"/>
    <col min="6659" max="6659" width="3.109375" style="90" customWidth="1"/>
    <col min="6660" max="6907" width="8.88671875" style="90"/>
    <col min="6908" max="6908" width="39.5546875" style="90" customWidth="1"/>
    <col min="6909" max="6909" width="14.5546875" style="90" bestFit="1" customWidth="1"/>
    <col min="6910" max="6910" width="14.5546875" style="90" customWidth="1"/>
    <col min="6911" max="6911" width="11.33203125" style="90" bestFit="1" customWidth="1"/>
    <col min="6912" max="6912" width="13.5546875" style="90" bestFit="1" customWidth="1"/>
    <col min="6913" max="6913" width="18" style="90" bestFit="1" customWidth="1"/>
    <col min="6914" max="6914" width="27.33203125" style="90" customWidth="1"/>
    <col min="6915" max="6915" width="3.109375" style="90" customWidth="1"/>
    <col min="6916" max="7163" width="8.88671875" style="90"/>
    <col min="7164" max="7164" width="39.5546875" style="90" customWidth="1"/>
    <col min="7165" max="7165" width="14.5546875" style="90" bestFit="1" customWidth="1"/>
    <col min="7166" max="7166" width="14.5546875" style="90" customWidth="1"/>
    <col min="7167" max="7167" width="11.33203125" style="90" bestFit="1" customWidth="1"/>
    <col min="7168" max="7168" width="13.5546875" style="90" bestFit="1" customWidth="1"/>
    <col min="7169" max="7169" width="18" style="90" bestFit="1" customWidth="1"/>
    <col min="7170" max="7170" width="27.33203125" style="90" customWidth="1"/>
    <col min="7171" max="7171" width="3.109375" style="90" customWidth="1"/>
    <col min="7172" max="7419" width="8.88671875" style="90"/>
    <col min="7420" max="7420" width="39.5546875" style="90" customWidth="1"/>
    <col min="7421" max="7421" width="14.5546875" style="90" bestFit="1" customWidth="1"/>
    <col min="7422" max="7422" width="14.5546875" style="90" customWidth="1"/>
    <col min="7423" max="7423" width="11.33203125" style="90" bestFit="1" customWidth="1"/>
    <col min="7424" max="7424" width="13.5546875" style="90" bestFit="1" customWidth="1"/>
    <col min="7425" max="7425" width="18" style="90" bestFit="1" customWidth="1"/>
    <col min="7426" max="7426" width="27.33203125" style="90" customWidth="1"/>
    <col min="7427" max="7427" width="3.109375" style="90" customWidth="1"/>
    <col min="7428" max="7675" width="8.88671875" style="90"/>
    <col min="7676" max="7676" width="39.5546875" style="90" customWidth="1"/>
    <col min="7677" max="7677" width="14.5546875" style="90" bestFit="1" customWidth="1"/>
    <col min="7678" max="7678" width="14.5546875" style="90" customWidth="1"/>
    <col min="7679" max="7679" width="11.33203125" style="90" bestFit="1" customWidth="1"/>
    <col min="7680" max="7680" width="13.5546875" style="90" bestFit="1" customWidth="1"/>
    <col min="7681" max="7681" width="18" style="90" bestFit="1" customWidth="1"/>
    <col min="7682" max="7682" width="27.33203125" style="90" customWidth="1"/>
    <col min="7683" max="7683" width="3.109375" style="90" customWidth="1"/>
    <col min="7684" max="7931" width="8.88671875" style="90"/>
    <col min="7932" max="7932" width="39.5546875" style="90" customWidth="1"/>
    <col min="7933" max="7933" width="14.5546875" style="90" bestFit="1" customWidth="1"/>
    <col min="7934" max="7934" width="14.5546875" style="90" customWidth="1"/>
    <col min="7935" max="7935" width="11.33203125" style="90" bestFit="1" customWidth="1"/>
    <col min="7936" max="7936" width="13.5546875" style="90" bestFit="1" customWidth="1"/>
    <col min="7937" max="7937" width="18" style="90" bestFit="1" customWidth="1"/>
    <col min="7938" max="7938" width="27.33203125" style="90" customWidth="1"/>
    <col min="7939" max="7939" width="3.109375" style="90" customWidth="1"/>
    <col min="7940" max="8187" width="8.88671875" style="90"/>
    <col min="8188" max="8188" width="39.5546875" style="90" customWidth="1"/>
    <col min="8189" max="8189" width="14.5546875" style="90" bestFit="1" customWidth="1"/>
    <col min="8190" max="8190" width="14.5546875" style="90" customWidth="1"/>
    <col min="8191" max="8191" width="11.33203125" style="90" bestFit="1" customWidth="1"/>
    <col min="8192" max="8192" width="13.5546875" style="90" bestFit="1" customWidth="1"/>
    <col min="8193" max="8193" width="18" style="90" bestFit="1" customWidth="1"/>
    <col min="8194" max="8194" width="27.33203125" style="90" customWidth="1"/>
    <col min="8195" max="8195" width="3.109375" style="90" customWidth="1"/>
    <col min="8196" max="8443" width="8.88671875" style="90"/>
    <col min="8444" max="8444" width="39.5546875" style="90" customWidth="1"/>
    <col min="8445" max="8445" width="14.5546875" style="90" bestFit="1" customWidth="1"/>
    <col min="8446" max="8446" width="14.5546875" style="90" customWidth="1"/>
    <col min="8447" max="8447" width="11.33203125" style="90" bestFit="1" customWidth="1"/>
    <col min="8448" max="8448" width="13.5546875" style="90" bestFit="1" customWidth="1"/>
    <col min="8449" max="8449" width="18" style="90" bestFit="1" customWidth="1"/>
    <col min="8450" max="8450" width="27.33203125" style="90" customWidth="1"/>
    <col min="8451" max="8451" width="3.109375" style="90" customWidth="1"/>
    <col min="8452" max="8699" width="8.88671875" style="90"/>
    <col min="8700" max="8700" width="39.5546875" style="90" customWidth="1"/>
    <col min="8701" max="8701" width="14.5546875" style="90" bestFit="1" customWidth="1"/>
    <col min="8702" max="8702" width="14.5546875" style="90" customWidth="1"/>
    <col min="8703" max="8703" width="11.33203125" style="90" bestFit="1" customWidth="1"/>
    <col min="8704" max="8704" width="13.5546875" style="90" bestFit="1" customWidth="1"/>
    <col min="8705" max="8705" width="18" style="90" bestFit="1" customWidth="1"/>
    <col min="8706" max="8706" width="27.33203125" style="90" customWidth="1"/>
    <col min="8707" max="8707" width="3.109375" style="90" customWidth="1"/>
    <col min="8708" max="8955" width="8.88671875" style="90"/>
    <col min="8956" max="8956" width="39.5546875" style="90" customWidth="1"/>
    <col min="8957" max="8957" width="14.5546875" style="90" bestFit="1" customWidth="1"/>
    <col min="8958" max="8958" width="14.5546875" style="90" customWidth="1"/>
    <col min="8959" max="8959" width="11.33203125" style="90" bestFit="1" customWidth="1"/>
    <col min="8960" max="8960" width="13.5546875" style="90" bestFit="1" customWidth="1"/>
    <col min="8961" max="8961" width="18" style="90" bestFit="1" customWidth="1"/>
    <col min="8962" max="8962" width="27.33203125" style="90" customWidth="1"/>
    <col min="8963" max="8963" width="3.109375" style="90" customWidth="1"/>
    <col min="8964" max="9211" width="8.88671875" style="90"/>
    <col min="9212" max="9212" width="39.5546875" style="90" customWidth="1"/>
    <col min="9213" max="9213" width="14.5546875" style="90" bestFit="1" customWidth="1"/>
    <col min="9214" max="9214" width="14.5546875" style="90" customWidth="1"/>
    <col min="9215" max="9215" width="11.33203125" style="90" bestFit="1" customWidth="1"/>
    <col min="9216" max="9216" width="13.5546875" style="90" bestFit="1" customWidth="1"/>
    <col min="9217" max="9217" width="18" style="90" bestFit="1" customWidth="1"/>
    <col min="9218" max="9218" width="27.33203125" style="90" customWidth="1"/>
    <col min="9219" max="9219" width="3.109375" style="90" customWidth="1"/>
    <col min="9220" max="9467" width="8.88671875" style="90"/>
    <col min="9468" max="9468" width="39.5546875" style="90" customWidth="1"/>
    <col min="9469" max="9469" width="14.5546875" style="90" bestFit="1" customWidth="1"/>
    <col min="9470" max="9470" width="14.5546875" style="90" customWidth="1"/>
    <col min="9471" max="9471" width="11.33203125" style="90" bestFit="1" customWidth="1"/>
    <col min="9472" max="9472" width="13.5546875" style="90" bestFit="1" customWidth="1"/>
    <col min="9473" max="9473" width="18" style="90" bestFit="1" customWidth="1"/>
    <col min="9474" max="9474" width="27.33203125" style="90" customWidth="1"/>
    <col min="9475" max="9475" width="3.109375" style="90" customWidth="1"/>
    <col min="9476" max="9723" width="8.88671875" style="90"/>
    <col min="9724" max="9724" width="39.5546875" style="90" customWidth="1"/>
    <col min="9725" max="9725" width="14.5546875" style="90" bestFit="1" customWidth="1"/>
    <col min="9726" max="9726" width="14.5546875" style="90" customWidth="1"/>
    <col min="9727" max="9727" width="11.33203125" style="90" bestFit="1" customWidth="1"/>
    <col min="9728" max="9728" width="13.5546875" style="90" bestFit="1" customWidth="1"/>
    <col min="9729" max="9729" width="18" style="90" bestFit="1" customWidth="1"/>
    <col min="9730" max="9730" width="27.33203125" style="90" customWidth="1"/>
    <col min="9731" max="9731" width="3.109375" style="90" customWidth="1"/>
    <col min="9732" max="9979" width="8.88671875" style="90"/>
    <col min="9980" max="9980" width="39.5546875" style="90" customWidth="1"/>
    <col min="9981" max="9981" width="14.5546875" style="90" bestFit="1" customWidth="1"/>
    <col min="9982" max="9982" width="14.5546875" style="90" customWidth="1"/>
    <col min="9983" max="9983" width="11.33203125" style="90" bestFit="1" customWidth="1"/>
    <col min="9984" max="9984" width="13.5546875" style="90" bestFit="1" customWidth="1"/>
    <col min="9985" max="9985" width="18" style="90" bestFit="1" customWidth="1"/>
    <col min="9986" max="9986" width="27.33203125" style="90" customWidth="1"/>
    <col min="9987" max="9987" width="3.109375" style="90" customWidth="1"/>
    <col min="9988" max="10235" width="8.88671875" style="90"/>
    <col min="10236" max="10236" width="39.5546875" style="90" customWidth="1"/>
    <col min="10237" max="10237" width="14.5546875" style="90" bestFit="1" customWidth="1"/>
    <col min="10238" max="10238" width="14.5546875" style="90" customWidth="1"/>
    <col min="10239" max="10239" width="11.33203125" style="90" bestFit="1" customWidth="1"/>
    <col min="10240" max="10240" width="13.5546875" style="90" bestFit="1" customWidth="1"/>
    <col min="10241" max="10241" width="18" style="90" bestFit="1" customWidth="1"/>
    <col min="10242" max="10242" width="27.33203125" style="90" customWidth="1"/>
    <col min="10243" max="10243" width="3.109375" style="90" customWidth="1"/>
    <col min="10244" max="10491" width="8.88671875" style="90"/>
    <col min="10492" max="10492" width="39.5546875" style="90" customWidth="1"/>
    <col min="10493" max="10493" width="14.5546875" style="90" bestFit="1" customWidth="1"/>
    <col min="10494" max="10494" width="14.5546875" style="90" customWidth="1"/>
    <col min="10495" max="10495" width="11.33203125" style="90" bestFit="1" customWidth="1"/>
    <col min="10496" max="10496" width="13.5546875" style="90" bestFit="1" customWidth="1"/>
    <col min="10497" max="10497" width="18" style="90" bestFit="1" customWidth="1"/>
    <col min="10498" max="10498" width="27.33203125" style="90" customWidth="1"/>
    <col min="10499" max="10499" width="3.109375" style="90" customWidth="1"/>
    <col min="10500" max="10747" width="8.88671875" style="90"/>
    <col min="10748" max="10748" width="39.5546875" style="90" customWidth="1"/>
    <col min="10749" max="10749" width="14.5546875" style="90" bestFit="1" customWidth="1"/>
    <col min="10750" max="10750" width="14.5546875" style="90" customWidth="1"/>
    <col min="10751" max="10751" width="11.33203125" style="90" bestFit="1" customWidth="1"/>
    <col min="10752" max="10752" width="13.5546875" style="90" bestFit="1" customWidth="1"/>
    <col min="10753" max="10753" width="18" style="90" bestFit="1" customWidth="1"/>
    <col min="10754" max="10754" width="27.33203125" style="90" customWidth="1"/>
    <col min="10755" max="10755" width="3.109375" style="90" customWidth="1"/>
    <col min="10756" max="11003" width="8.88671875" style="90"/>
    <col min="11004" max="11004" width="39.5546875" style="90" customWidth="1"/>
    <col min="11005" max="11005" width="14.5546875" style="90" bestFit="1" customWidth="1"/>
    <col min="11006" max="11006" width="14.5546875" style="90" customWidth="1"/>
    <col min="11007" max="11007" width="11.33203125" style="90" bestFit="1" customWidth="1"/>
    <col min="11008" max="11008" width="13.5546875" style="90" bestFit="1" customWidth="1"/>
    <col min="11009" max="11009" width="18" style="90" bestFit="1" customWidth="1"/>
    <col min="11010" max="11010" width="27.33203125" style="90" customWidth="1"/>
    <col min="11011" max="11011" width="3.109375" style="90" customWidth="1"/>
    <col min="11012" max="11259" width="8.88671875" style="90"/>
    <col min="11260" max="11260" width="39.5546875" style="90" customWidth="1"/>
    <col min="11261" max="11261" width="14.5546875" style="90" bestFit="1" customWidth="1"/>
    <col min="11262" max="11262" width="14.5546875" style="90" customWidth="1"/>
    <col min="11263" max="11263" width="11.33203125" style="90" bestFit="1" customWidth="1"/>
    <col min="11264" max="11264" width="13.5546875" style="90" bestFit="1" customWidth="1"/>
    <col min="11265" max="11265" width="18" style="90" bestFit="1" customWidth="1"/>
    <col min="11266" max="11266" width="27.33203125" style="90" customWidth="1"/>
    <col min="11267" max="11267" width="3.109375" style="90" customWidth="1"/>
    <col min="11268" max="11515" width="8.88671875" style="90"/>
    <col min="11516" max="11516" width="39.5546875" style="90" customWidth="1"/>
    <col min="11517" max="11517" width="14.5546875" style="90" bestFit="1" customWidth="1"/>
    <col min="11518" max="11518" width="14.5546875" style="90" customWidth="1"/>
    <col min="11519" max="11519" width="11.33203125" style="90" bestFit="1" customWidth="1"/>
    <col min="11520" max="11520" width="13.5546875" style="90" bestFit="1" customWidth="1"/>
    <col min="11521" max="11521" width="18" style="90" bestFit="1" customWidth="1"/>
    <col min="11522" max="11522" width="27.33203125" style="90" customWidth="1"/>
    <col min="11523" max="11523" width="3.109375" style="90" customWidth="1"/>
    <col min="11524" max="11771" width="8.88671875" style="90"/>
    <col min="11772" max="11772" width="39.5546875" style="90" customWidth="1"/>
    <col min="11773" max="11773" width="14.5546875" style="90" bestFit="1" customWidth="1"/>
    <col min="11774" max="11774" width="14.5546875" style="90" customWidth="1"/>
    <col min="11775" max="11775" width="11.33203125" style="90" bestFit="1" customWidth="1"/>
    <col min="11776" max="11776" width="13.5546875" style="90" bestFit="1" customWidth="1"/>
    <col min="11777" max="11777" width="18" style="90" bestFit="1" customWidth="1"/>
    <col min="11778" max="11778" width="27.33203125" style="90" customWidth="1"/>
    <col min="11779" max="11779" width="3.109375" style="90" customWidth="1"/>
    <col min="11780" max="12027" width="8.88671875" style="90"/>
    <col min="12028" max="12028" width="39.5546875" style="90" customWidth="1"/>
    <col min="12029" max="12029" width="14.5546875" style="90" bestFit="1" customWidth="1"/>
    <col min="12030" max="12030" width="14.5546875" style="90" customWidth="1"/>
    <col min="12031" max="12031" width="11.33203125" style="90" bestFit="1" customWidth="1"/>
    <col min="12032" max="12032" width="13.5546875" style="90" bestFit="1" customWidth="1"/>
    <col min="12033" max="12033" width="18" style="90" bestFit="1" customWidth="1"/>
    <col min="12034" max="12034" width="27.33203125" style="90" customWidth="1"/>
    <col min="12035" max="12035" width="3.109375" style="90" customWidth="1"/>
    <col min="12036" max="12283" width="8.88671875" style="90"/>
    <col min="12284" max="12284" width="39.5546875" style="90" customWidth="1"/>
    <col min="12285" max="12285" width="14.5546875" style="90" bestFit="1" customWidth="1"/>
    <col min="12286" max="12286" width="14.5546875" style="90" customWidth="1"/>
    <col min="12287" max="12287" width="11.33203125" style="90" bestFit="1" customWidth="1"/>
    <col min="12288" max="12288" width="13.5546875" style="90" bestFit="1" customWidth="1"/>
    <col min="12289" max="12289" width="18" style="90" bestFit="1" customWidth="1"/>
    <col min="12290" max="12290" width="27.33203125" style="90" customWidth="1"/>
    <col min="12291" max="12291" width="3.109375" style="90" customWidth="1"/>
    <col min="12292" max="12539" width="8.88671875" style="90"/>
    <col min="12540" max="12540" width="39.5546875" style="90" customWidth="1"/>
    <col min="12541" max="12541" width="14.5546875" style="90" bestFit="1" customWidth="1"/>
    <col min="12542" max="12542" width="14.5546875" style="90" customWidth="1"/>
    <col min="12543" max="12543" width="11.33203125" style="90" bestFit="1" customWidth="1"/>
    <col min="12544" max="12544" width="13.5546875" style="90" bestFit="1" customWidth="1"/>
    <col min="12545" max="12545" width="18" style="90" bestFit="1" customWidth="1"/>
    <col min="12546" max="12546" width="27.33203125" style="90" customWidth="1"/>
    <col min="12547" max="12547" width="3.109375" style="90" customWidth="1"/>
    <col min="12548" max="12795" width="8.88671875" style="90"/>
    <col min="12796" max="12796" width="39.5546875" style="90" customWidth="1"/>
    <col min="12797" max="12797" width="14.5546875" style="90" bestFit="1" customWidth="1"/>
    <col min="12798" max="12798" width="14.5546875" style="90" customWidth="1"/>
    <col min="12799" max="12799" width="11.33203125" style="90" bestFit="1" customWidth="1"/>
    <col min="12800" max="12800" width="13.5546875" style="90" bestFit="1" customWidth="1"/>
    <col min="12801" max="12801" width="18" style="90" bestFit="1" customWidth="1"/>
    <col min="12802" max="12802" width="27.33203125" style="90" customWidth="1"/>
    <col min="12803" max="12803" width="3.109375" style="90" customWidth="1"/>
    <col min="12804" max="13051" width="8.88671875" style="90"/>
    <col min="13052" max="13052" width="39.5546875" style="90" customWidth="1"/>
    <col min="13053" max="13053" width="14.5546875" style="90" bestFit="1" customWidth="1"/>
    <col min="13054" max="13054" width="14.5546875" style="90" customWidth="1"/>
    <col min="13055" max="13055" width="11.33203125" style="90" bestFit="1" customWidth="1"/>
    <col min="13056" max="13056" width="13.5546875" style="90" bestFit="1" customWidth="1"/>
    <col min="13057" max="13057" width="18" style="90" bestFit="1" customWidth="1"/>
    <col min="13058" max="13058" width="27.33203125" style="90" customWidth="1"/>
    <col min="13059" max="13059" width="3.109375" style="90" customWidth="1"/>
    <col min="13060" max="13307" width="8.88671875" style="90"/>
    <col min="13308" max="13308" width="39.5546875" style="90" customWidth="1"/>
    <col min="13309" max="13309" width="14.5546875" style="90" bestFit="1" customWidth="1"/>
    <col min="13310" max="13310" width="14.5546875" style="90" customWidth="1"/>
    <col min="13311" max="13311" width="11.33203125" style="90" bestFit="1" customWidth="1"/>
    <col min="13312" max="13312" width="13.5546875" style="90" bestFit="1" customWidth="1"/>
    <col min="13313" max="13313" width="18" style="90" bestFit="1" customWidth="1"/>
    <col min="13314" max="13314" width="27.33203125" style="90" customWidth="1"/>
    <col min="13315" max="13315" width="3.109375" style="90" customWidth="1"/>
    <col min="13316" max="13563" width="8.88671875" style="90"/>
    <col min="13564" max="13564" width="39.5546875" style="90" customWidth="1"/>
    <col min="13565" max="13565" width="14.5546875" style="90" bestFit="1" customWidth="1"/>
    <col min="13566" max="13566" width="14.5546875" style="90" customWidth="1"/>
    <col min="13567" max="13567" width="11.33203125" style="90" bestFit="1" customWidth="1"/>
    <col min="13568" max="13568" width="13.5546875" style="90" bestFit="1" customWidth="1"/>
    <col min="13569" max="13569" width="18" style="90" bestFit="1" customWidth="1"/>
    <col min="13570" max="13570" width="27.33203125" style="90" customWidth="1"/>
    <col min="13571" max="13571" width="3.109375" style="90" customWidth="1"/>
    <col min="13572" max="13819" width="8.88671875" style="90"/>
    <col min="13820" max="13820" width="39.5546875" style="90" customWidth="1"/>
    <col min="13821" max="13821" width="14.5546875" style="90" bestFit="1" customWidth="1"/>
    <col min="13822" max="13822" width="14.5546875" style="90" customWidth="1"/>
    <col min="13823" max="13823" width="11.33203125" style="90" bestFit="1" customWidth="1"/>
    <col min="13824" max="13824" width="13.5546875" style="90" bestFit="1" customWidth="1"/>
    <col min="13825" max="13825" width="18" style="90" bestFit="1" customWidth="1"/>
    <col min="13826" max="13826" width="27.33203125" style="90" customWidth="1"/>
    <col min="13827" max="13827" width="3.109375" style="90" customWidth="1"/>
    <col min="13828" max="14075" width="8.88671875" style="90"/>
    <col min="14076" max="14076" width="39.5546875" style="90" customWidth="1"/>
    <col min="14077" max="14077" width="14.5546875" style="90" bestFit="1" customWidth="1"/>
    <col min="14078" max="14078" width="14.5546875" style="90" customWidth="1"/>
    <col min="14079" max="14079" width="11.33203125" style="90" bestFit="1" customWidth="1"/>
    <col min="14080" max="14080" width="13.5546875" style="90" bestFit="1" customWidth="1"/>
    <col min="14081" max="14081" width="18" style="90" bestFit="1" customWidth="1"/>
    <col min="14082" max="14082" width="27.33203125" style="90" customWidth="1"/>
    <col min="14083" max="14083" width="3.109375" style="90" customWidth="1"/>
    <col min="14084" max="14331" width="8.88671875" style="90"/>
    <col min="14332" max="14332" width="39.5546875" style="90" customWidth="1"/>
    <col min="14333" max="14333" width="14.5546875" style="90" bestFit="1" customWidth="1"/>
    <col min="14334" max="14334" width="14.5546875" style="90" customWidth="1"/>
    <col min="14335" max="14335" width="11.33203125" style="90" bestFit="1" customWidth="1"/>
    <col min="14336" max="14336" width="13.5546875" style="90" bestFit="1" customWidth="1"/>
    <col min="14337" max="14337" width="18" style="90" bestFit="1" customWidth="1"/>
    <col min="14338" max="14338" width="27.33203125" style="90" customWidth="1"/>
    <col min="14339" max="14339" width="3.109375" style="90" customWidth="1"/>
    <col min="14340" max="14587" width="8.88671875" style="90"/>
    <col min="14588" max="14588" width="39.5546875" style="90" customWidth="1"/>
    <col min="14589" max="14589" width="14.5546875" style="90" bestFit="1" customWidth="1"/>
    <col min="14590" max="14590" width="14.5546875" style="90" customWidth="1"/>
    <col min="14591" max="14591" width="11.33203125" style="90" bestFit="1" customWidth="1"/>
    <col min="14592" max="14592" width="13.5546875" style="90" bestFit="1" customWidth="1"/>
    <col min="14593" max="14593" width="18" style="90" bestFit="1" customWidth="1"/>
    <col min="14594" max="14594" width="27.33203125" style="90" customWidth="1"/>
    <col min="14595" max="14595" width="3.109375" style="90" customWidth="1"/>
    <col min="14596" max="14843" width="8.88671875" style="90"/>
    <col min="14844" max="14844" width="39.5546875" style="90" customWidth="1"/>
    <col min="14845" max="14845" width="14.5546875" style="90" bestFit="1" customWidth="1"/>
    <col min="14846" max="14846" width="14.5546875" style="90" customWidth="1"/>
    <col min="14847" max="14847" width="11.33203125" style="90" bestFit="1" customWidth="1"/>
    <col min="14848" max="14848" width="13.5546875" style="90" bestFit="1" customWidth="1"/>
    <col min="14849" max="14849" width="18" style="90" bestFit="1" customWidth="1"/>
    <col min="14850" max="14850" width="27.33203125" style="90" customWidth="1"/>
    <col min="14851" max="14851" width="3.109375" style="90" customWidth="1"/>
    <col min="14852" max="15099" width="8.88671875" style="90"/>
    <col min="15100" max="15100" width="39.5546875" style="90" customWidth="1"/>
    <col min="15101" max="15101" width="14.5546875" style="90" bestFit="1" customWidth="1"/>
    <col min="15102" max="15102" width="14.5546875" style="90" customWidth="1"/>
    <col min="15103" max="15103" width="11.33203125" style="90" bestFit="1" customWidth="1"/>
    <col min="15104" max="15104" width="13.5546875" style="90" bestFit="1" customWidth="1"/>
    <col min="15105" max="15105" width="18" style="90" bestFit="1" customWidth="1"/>
    <col min="15106" max="15106" width="27.33203125" style="90" customWidth="1"/>
    <col min="15107" max="15107" width="3.109375" style="90" customWidth="1"/>
    <col min="15108" max="15355" width="8.88671875" style="90"/>
    <col min="15356" max="15356" width="39.5546875" style="90" customWidth="1"/>
    <col min="15357" max="15357" width="14.5546875" style="90" bestFit="1" customWidth="1"/>
    <col min="15358" max="15358" width="14.5546875" style="90" customWidth="1"/>
    <col min="15359" max="15359" width="11.33203125" style="90" bestFit="1" customWidth="1"/>
    <col min="15360" max="15360" width="13.5546875" style="90" bestFit="1" customWidth="1"/>
    <col min="15361" max="15361" width="18" style="90" bestFit="1" customWidth="1"/>
    <col min="15362" max="15362" width="27.33203125" style="90" customWidth="1"/>
    <col min="15363" max="15363" width="3.109375" style="90" customWidth="1"/>
    <col min="15364" max="15611" width="8.88671875" style="90"/>
    <col min="15612" max="15612" width="39.5546875" style="90" customWidth="1"/>
    <col min="15613" max="15613" width="14.5546875" style="90" bestFit="1" customWidth="1"/>
    <col min="15614" max="15614" width="14.5546875" style="90" customWidth="1"/>
    <col min="15615" max="15615" width="11.33203125" style="90" bestFit="1" customWidth="1"/>
    <col min="15616" max="15616" width="13.5546875" style="90" bestFit="1" customWidth="1"/>
    <col min="15617" max="15617" width="18" style="90" bestFit="1" customWidth="1"/>
    <col min="15618" max="15618" width="27.33203125" style="90" customWidth="1"/>
    <col min="15619" max="15619" width="3.109375" style="90" customWidth="1"/>
    <col min="15620" max="15867" width="8.88671875" style="90"/>
    <col min="15868" max="15868" width="39.5546875" style="90" customWidth="1"/>
    <col min="15869" max="15869" width="14.5546875" style="90" bestFit="1" customWidth="1"/>
    <col min="15870" max="15870" width="14.5546875" style="90" customWidth="1"/>
    <col min="15871" max="15871" width="11.33203125" style="90" bestFit="1" customWidth="1"/>
    <col min="15872" max="15872" width="13.5546875" style="90" bestFit="1" customWidth="1"/>
    <col min="15873" max="15873" width="18" style="90" bestFit="1" customWidth="1"/>
    <col min="15874" max="15874" width="27.33203125" style="90" customWidth="1"/>
    <col min="15875" max="15875" width="3.109375" style="90" customWidth="1"/>
    <col min="15876" max="16123" width="8.88671875" style="90"/>
    <col min="16124" max="16124" width="39.5546875" style="90" customWidth="1"/>
    <col min="16125" max="16125" width="14.5546875" style="90" bestFit="1" customWidth="1"/>
    <col min="16126" max="16126" width="14.5546875" style="90" customWidth="1"/>
    <col min="16127" max="16127" width="11.33203125" style="90" bestFit="1" customWidth="1"/>
    <col min="16128" max="16128" width="13.5546875" style="90" bestFit="1" customWidth="1"/>
    <col min="16129" max="16129" width="18" style="90" bestFit="1" customWidth="1"/>
    <col min="16130" max="16130" width="27.33203125" style="90" customWidth="1"/>
    <col min="16131" max="16131" width="3.109375" style="90" customWidth="1"/>
    <col min="16132" max="16384" width="8.88671875" style="90"/>
  </cols>
  <sheetData>
    <row r="1" spans="1:12" s="111" customFormat="1" ht="17.25" customHeight="1" x14ac:dyDescent="0.25">
      <c r="A1" s="106"/>
      <c r="B1" s="107"/>
      <c r="C1" s="282" t="str">
        <f>IF(G1="","Molimo unijeti datum u polje Stanje na dan","")</f>
        <v/>
      </c>
      <c r="D1" s="282"/>
      <c r="E1" s="282"/>
      <c r="F1" s="108" t="s">
        <v>123</v>
      </c>
      <c r="G1" s="109">
        <v>44469</v>
      </c>
      <c r="H1" s="110"/>
      <c r="I1" s="106"/>
      <c r="L1" s="112">
        <f>G1+370</f>
        <v>44839</v>
      </c>
    </row>
    <row r="2" spans="1:12" s="111" customFormat="1" ht="11.25" customHeight="1" x14ac:dyDescent="0.25">
      <c r="G2" s="113"/>
      <c r="H2" s="114"/>
    </row>
    <row r="3" spans="1:12" s="111" customFormat="1" ht="15.6" customHeight="1" x14ac:dyDescent="0.25">
      <c r="A3" s="115" t="s">
        <v>124</v>
      </c>
      <c r="B3" s="116" t="s">
        <v>125</v>
      </c>
      <c r="C3" s="117" t="s">
        <v>236</v>
      </c>
      <c r="D3" s="118" t="s">
        <v>237</v>
      </c>
      <c r="E3" s="118" t="s">
        <v>126</v>
      </c>
      <c r="F3" s="116" t="s">
        <v>127</v>
      </c>
      <c r="G3" s="116" t="s">
        <v>128</v>
      </c>
      <c r="H3" s="119"/>
      <c r="L3" s="120"/>
    </row>
    <row r="4" spans="1:12" s="111" customFormat="1" ht="15.6" customHeight="1" x14ac:dyDescent="0.25">
      <c r="A4" s="121"/>
      <c r="B4" s="122"/>
      <c r="C4" s="123"/>
      <c r="D4" s="123"/>
      <c r="E4" s="124"/>
      <c r="F4" s="125"/>
      <c r="G4" s="126"/>
      <c r="H4" s="127"/>
    </row>
    <row r="5" spans="1:12" s="111" customFormat="1" ht="15.6" customHeight="1" x14ac:dyDescent="0.25">
      <c r="A5" s="121"/>
      <c r="B5" s="122"/>
      <c r="C5" s="123"/>
      <c r="D5" s="123"/>
      <c r="E5" s="124"/>
      <c r="F5" s="125"/>
      <c r="G5" s="126"/>
      <c r="H5" s="127"/>
    </row>
    <row r="6" spans="1:12" s="111" customFormat="1" ht="15.6" customHeight="1" x14ac:dyDescent="0.25">
      <c r="A6" s="121"/>
      <c r="B6" s="122"/>
      <c r="C6" s="123"/>
      <c r="D6" s="123"/>
      <c r="E6" s="124"/>
      <c r="F6" s="125"/>
      <c r="G6" s="126"/>
      <c r="H6" s="127"/>
    </row>
    <row r="7" spans="1:12" s="111" customFormat="1" ht="15.6" customHeight="1" x14ac:dyDescent="0.25">
      <c r="A7" s="121"/>
      <c r="B7" s="122"/>
      <c r="C7" s="123"/>
      <c r="D7" s="123"/>
      <c r="E7" s="124"/>
      <c r="F7" s="125"/>
      <c r="G7" s="126"/>
      <c r="H7" s="127"/>
    </row>
    <row r="8" spans="1:12" s="111" customFormat="1" ht="15.6" customHeight="1" x14ac:dyDescent="0.25">
      <c r="A8" s="121"/>
      <c r="B8" s="122"/>
      <c r="C8" s="123"/>
      <c r="D8" s="123"/>
      <c r="E8" s="124"/>
      <c r="F8" s="125"/>
      <c r="G8" s="126"/>
      <c r="H8" s="127"/>
    </row>
    <row r="9" spans="1:12" s="111" customFormat="1" ht="15.6" customHeight="1" x14ac:dyDescent="0.25">
      <c r="A9" s="128" t="s">
        <v>129</v>
      </c>
      <c r="B9" s="129" t="s">
        <v>130</v>
      </c>
      <c r="C9" s="130"/>
      <c r="D9" s="130"/>
      <c r="E9" s="131"/>
      <c r="F9" s="132"/>
      <c r="G9" s="133"/>
      <c r="H9" s="127"/>
    </row>
    <row r="10" spans="1:12" s="111" customFormat="1" ht="15.6" customHeight="1" x14ac:dyDescent="0.25">
      <c r="A10" s="121"/>
      <c r="B10" s="122"/>
      <c r="C10" s="123"/>
      <c r="D10" s="123"/>
      <c r="E10" s="124"/>
      <c r="F10" s="125"/>
      <c r="G10" s="134"/>
      <c r="H10" s="135"/>
    </row>
    <row r="11" spans="1:12" s="111" customFormat="1" ht="15.6" customHeight="1" x14ac:dyDescent="0.25">
      <c r="A11" s="121"/>
      <c r="B11" s="122"/>
      <c r="C11" s="123"/>
      <c r="D11" s="123"/>
      <c r="E11" s="124"/>
      <c r="F11" s="125"/>
      <c r="G11" s="126"/>
      <c r="H11" s="127"/>
    </row>
    <row r="12" spans="1:12" s="111" customFormat="1" ht="15.6" customHeight="1" x14ac:dyDescent="0.25">
      <c r="A12" s="121"/>
      <c r="B12" s="122"/>
      <c r="C12" s="123"/>
      <c r="D12" s="123"/>
      <c r="E12" s="124"/>
      <c r="F12" s="125"/>
      <c r="G12" s="126"/>
      <c r="H12" s="127"/>
    </row>
    <row r="13" spans="1:12" s="111" customFormat="1" ht="15.6" customHeight="1" x14ac:dyDescent="0.25">
      <c r="A13" s="128" t="s">
        <v>131</v>
      </c>
      <c r="B13" s="129" t="s">
        <v>132</v>
      </c>
      <c r="C13" s="130"/>
      <c r="D13" s="130"/>
      <c r="E13" s="131"/>
      <c r="F13" s="132"/>
      <c r="G13" s="133"/>
      <c r="H13" s="127"/>
    </row>
    <row r="14" spans="1:12" s="111" customFormat="1" ht="15.6" customHeight="1" x14ac:dyDescent="0.25">
      <c r="A14" s="121"/>
      <c r="B14" s="122"/>
      <c r="C14" s="123"/>
      <c r="D14" s="123"/>
      <c r="E14" s="124"/>
      <c r="F14" s="125"/>
      <c r="G14" s="126"/>
      <c r="H14" s="127"/>
    </row>
    <row r="15" spans="1:12" s="111" customFormat="1" ht="15.6" customHeight="1" x14ac:dyDescent="0.25">
      <c r="A15" s="121"/>
      <c r="B15" s="122"/>
      <c r="C15" s="123"/>
      <c r="D15" s="123"/>
      <c r="E15" s="124"/>
      <c r="F15" s="125"/>
      <c r="G15" s="126"/>
      <c r="H15" s="127"/>
    </row>
    <row r="16" spans="1:12" s="111" customFormat="1" ht="15.6" customHeight="1" x14ac:dyDescent="0.25">
      <c r="A16" s="121"/>
      <c r="B16" s="122"/>
      <c r="C16" s="123"/>
      <c r="D16" s="123"/>
      <c r="E16" s="124"/>
      <c r="F16" s="125"/>
      <c r="G16" s="126"/>
      <c r="H16" s="127"/>
    </row>
    <row r="17" spans="1:8" s="111" customFormat="1" ht="15.6" customHeight="1" x14ac:dyDescent="0.25">
      <c r="A17" s="121"/>
      <c r="B17" s="122"/>
      <c r="C17" s="123"/>
      <c r="D17" s="123"/>
      <c r="E17" s="124"/>
      <c r="F17" s="125"/>
      <c r="G17" s="126"/>
      <c r="H17" s="127"/>
    </row>
    <row r="18" spans="1:8" s="111" customFormat="1" ht="15.6" customHeight="1" x14ac:dyDescent="0.25">
      <c r="A18" s="121"/>
      <c r="B18" s="122"/>
      <c r="C18" s="123"/>
      <c r="D18" s="123"/>
      <c r="E18" s="124"/>
      <c r="F18" s="125"/>
      <c r="G18" s="126"/>
      <c r="H18" s="127"/>
    </row>
    <row r="19" spans="1:8" s="111" customFormat="1" ht="15.6" customHeight="1" x14ac:dyDescent="0.25">
      <c r="A19" s="128" t="s">
        <v>133</v>
      </c>
      <c r="B19" s="129" t="s">
        <v>134</v>
      </c>
      <c r="C19" s="130"/>
      <c r="D19" s="130"/>
      <c r="E19" s="131"/>
      <c r="F19" s="132"/>
      <c r="G19" s="133"/>
      <c r="H19" s="127"/>
    </row>
    <row r="20" spans="1:8" s="111" customFormat="1" ht="15.6" customHeight="1" x14ac:dyDescent="0.25">
      <c r="A20" s="121"/>
      <c r="B20" s="122"/>
      <c r="C20" s="123"/>
      <c r="D20" s="123"/>
      <c r="E20" s="124"/>
      <c r="F20" s="125"/>
      <c r="G20" s="126"/>
      <c r="H20" s="127"/>
    </row>
    <row r="21" spans="1:8" s="111" customFormat="1" ht="15.6" customHeight="1" x14ac:dyDescent="0.25">
      <c r="A21" s="121"/>
      <c r="B21" s="122"/>
      <c r="C21" s="123"/>
      <c r="D21" s="123"/>
      <c r="E21" s="124"/>
      <c r="F21" s="125"/>
      <c r="G21" s="126"/>
      <c r="H21" s="127"/>
    </row>
    <row r="22" spans="1:8" s="111" customFormat="1" ht="15.6" customHeight="1" x14ac:dyDescent="0.25">
      <c r="A22" s="128" t="s">
        <v>135</v>
      </c>
      <c r="B22" s="129" t="s">
        <v>136</v>
      </c>
      <c r="C22" s="130"/>
      <c r="D22" s="130"/>
      <c r="E22" s="131"/>
      <c r="F22" s="132"/>
      <c r="G22" s="133"/>
      <c r="H22" s="127"/>
    </row>
    <row r="23" spans="1:8" s="111" customFormat="1" ht="15.6" customHeight="1" x14ac:dyDescent="0.25">
      <c r="A23" s="121"/>
      <c r="B23" s="122"/>
      <c r="C23" s="123"/>
      <c r="D23" s="123"/>
      <c r="E23" s="124"/>
      <c r="F23" s="125"/>
      <c r="G23" s="126"/>
      <c r="H23" s="127"/>
    </row>
    <row r="24" spans="1:8" s="111" customFormat="1" ht="15.6" customHeight="1" x14ac:dyDescent="0.25">
      <c r="A24" s="121"/>
      <c r="B24" s="122"/>
      <c r="C24" s="123"/>
      <c r="D24" s="123"/>
      <c r="E24" s="124"/>
      <c r="F24" s="125"/>
      <c r="G24" s="126"/>
      <c r="H24" s="127"/>
    </row>
    <row r="25" spans="1:8" s="111" customFormat="1" x14ac:dyDescent="0.25">
      <c r="A25" s="99" t="s">
        <v>137</v>
      </c>
      <c r="B25" s="136"/>
      <c r="C25" s="136"/>
      <c r="D25" s="136"/>
      <c r="E25" s="136"/>
      <c r="F25" s="136"/>
      <c r="G25" s="137"/>
      <c r="H25" s="137"/>
    </row>
    <row r="26" spans="1:8" s="111" customFormat="1" x14ac:dyDescent="0.25">
      <c r="A26" s="99" t="s">
        <v>120</v>
      </c>
      <c r="B26" s="136"/>
      <c r="C26" s="136"/>
      <c r="D26" s="136"/>
      <c r="E26" s="136"/>
      <c r="F26" s="136"/>
      <c r="G26" s="137"/>
      <c r="H26" s="137"/>
    </row>
    <row r="27" spans="1:8" s="111" customFormat="1" x14ac:dyDescent="0.25">
      <c r="A27" s="99"/>
      <c r="B27" s="136"/>
      <c r="C27" s="136"/>
      <c r="D27" s="136"/>
      <c r="E27" s="136"/>
      <c r="F27" s="136"/>
      <c r="G27" s="137"/>
      <c r="H27" s="137"/>
    </row>
    <row r="28" spans="1:8" s="111" customFormat="1" x14ac:dyDescent="0.25">
      <c r="A28" s="138" t="s">
        <v>138</v>
      </c>
      <c r="B28" s="136"/>
      <c r="C28" s="136"/>
      <c r="D28" s="136"/>
      <c r="E28" s="136"/>
      <c r="F28" s="136"/>
      <c r="G28" s="137"/>
      <c r="H28" s="137"/>
    </row>
    <row r="29" spans="1:8" x14ac:dyDescent="0.25">
      <c r="A29" s="52"/>
      <c r="B29" s="52"/>
      <c r="C29" s="52"/>
      <c r="D29" s="52"/>
      <c r="E29" s="52"/>
      <c r="F29" s="52"/>
      <c r="G29" s="52"/>
      <c r="H29" s="86"/>
    </row>
    <row r="30" spans="1:8" ht="14.1" customHeight="1" x14ac:dyDescent="0.25">
      <c r="A30" s="139" t="s">
        <v>139</v>
      </c>
      <c r="B30" s="247">
        <f>L42+L44+L46+L48+L50</f>
        <v>0</v>
      </c>
      <c r="C30" s="52"/>
      <c r="D30" s="283" t="s">
        <v>140</v>
      </c>
      <c r="E30" s="284"/>
      <c r="F30" s="285"/>
      <c r="G30" s="247">
        <f>SUM(R42:R45)</f>
        <v>0</v>
      </c>
      <c r="H30" s="140"/>
    </row>
    <row r="31" spans="1:8" ht="14.1" customHeight="1" x14ac:dyDescent="0.25">
      <c r="A31" s="141" t="s">
        <v>141</v>
      </c>
      <c r="B31" s="247">
        <f>L54+L55</f>
        <v>0</v>
      </c>
      <c r="C31" s="52"/>
      <c r="D31" s="283" t="s">
        <v>142</v>
      </c>
      <c r="E31" s="284"/>
      <c r="F31" s="285"/>
      <c r="G31" s="247">
        <f>SUM(R47:R49)</f>
        <v>0</v>
      </c>
      <c r="H31" s="140"/>
    </row>
    <row r="32" spans="1:8" ht="14.1" customHeight="1" x14ac:dyDescent="0.25">
      <c r="A32" s="142" t="s">
        <v>143</v>
      </c>
      <c r="B32" s="248">
        <f>B30+B31</f>
        <v>0</v>
      </c>
      <c r="C32" s="52"/>
      <c r="D32" s="286" t="s">
        <v>144</v>
      </c>
      <c r="E32" s="287"/>
      <c r="F32" s="288"/>
      <c r="G32" s="251">
        <f>G30+G31</f>
        <v>0</v>
      </c>
      <c r="H32" s="143"/>
    </row>
    <row r="33" spans="1:20" ht="14.1" customHeight="1" x14ac:dyDescent="0.25">
      <c r="A33" s="144" t="s">
        <v>145</v>
      </c>
      <c r="B33" s="247">
        <f>N42+N43</f>
        <v>0</v>
      </c>
      <c r="C33" s="52"/>
      <c r="D33" s="283" t="s">
        <v>146</v>
      </c>
      <c r="E33" s="284"/>
      <c r="F33" s="285"/>
      <c r="G33" s="247">
        <f>T43</f>
        <v>0</v>
      </c>
      <c r="H33" s="140"/>
    </row>
    <row r="34" spans="1:20" ht="14.1" customHeight="1" x14ac:dyDescent="0.25">
      <c r="A34" s="144" t="s">
        <v>147</v>
      </c>
      <c r="B34" s="247">
        <f>N47+N48</f>
        <v>0</v>
      </c>
      <c r="C34" s="52"/>
      <c r="D34" s="279" t="s">
        <v>148</v>
      </c>
      <c r="E34" s="280"/>
      <c r="F34" s="281"/>
      <c r="G34" s="252">
        <f>T48</f>
        <v>0</v>
      </c>
      <c r="H34" s="140"/>
    </row>
    <row r="35" spans="1:20" ht="14.1" customHeight="1" thickBot="1" x14ac:dyDescent="0.3">
      <c r="A35" s="144" t="s">
        <v>149</v>
      </c>
      <c r="B35" s="247">
        <f>N44</f>
        <v>0</v>
      </c>
      <c r="C35" s="52"/>
      <c r="D35" s="269" t="s">
        <v>150</v>
      </c>
      <c r="E35" s="270"/>
      <c r="F35" s="271"/>
      <c r="G35" s="253">
        <f>G33+G34</f>
        <v>0</v>
      </c>
      <c r="H35" s="143"/>
    </row>
    <row r="36" spans="1:20" ht="14.1" customHeight="1" thickTop="1" x14ac:dyDescent="0.25">
      <c r="A36" s="145" t="s">
        <v>151</v>
      </c>
      <c r="B36" s="249">
        <f>B33+B34+B35</f>
        <v>0</v>
      </c>
      <c r="C36" s="52"/>
      <c r="D36" s="272" t="s">
        <v>152</v>
      </c>
      <c r="E36" s="273"/>
      <c r="F36" s="274"/>
      <c r="G36" s="254">
        <f>B30+B33+B35+B37+G30+G33</f>
        <v>0</v>
      </c>
      <c r="H36" s="143"/>
    </row>
    <row r="37" spans="1:20" ht="14.1" customHeight="1" x14ac:dyDescent="0.25">
      <c r="A37" s="146" t="s">
        <v>153</v>
      </c>
      <c r="B37" s="247">
        <f>P42+P43</f>
        <v>0</v>
      </c>
      <c r="C37" s="52"/>
      <c r="D37" s="275" t="s">
        <v>154</v>
      </c>
      <c r="E37" s="276"/>
      <c r="F37" s="276"/>
      <c r="G37" s="255">
        <f>B31+B34+B38+G31+G34</f>
        <v>0</v>
      </c>
      <c r="H37" s="143"/>
    </row>
    <row r="38" spans="1:20" ht="14.1" customHeight="1" x14ac:dyDescent="0.25">
      <c r="A38" s="146" t="s">
        <v>155</v>
      </c>
      <c r="B38" s="247">
        <f>P47+P48</f>
        <v>0</v>
      </c>
      <c r="C38" s="52"/>
      <c r="D38" s="275" t="s">
        <v>156</v>
      </c>
      <c r="E38" s="276"/>
      <c r="F38" s="277"/>
      <c r="G38" s="255">
        <f>G36+G37</f>
        <v>0</v>
      </c>
      <c r="H38" s="143"/>
    </row>
    <row r="39" spans="1:20" ht="14.1" customHeight="1" x14ac:dyDescent="0.25">
      <c r="A39" s="147" t="s">
        <v>157</v>
      </c>
      <c r="B39" s="250">
        <f>B37+B38</f>
        <v>0</v>
      </c>
      <c r="C39" s="52"/>
      <c r="D39" s="275" t="s">
        <v>158</v>
      </c>
      <c r="E39" s="276"/>
      <c r="F39" s="277"/>
      <c r="G39" s="256">
        <f>SUM(L65:L72)</f>
        <v>0</v>
      </c>
      <c r="H39" s="148"/>
    </row>
    <row r="40" spans="1:20" x14ac:dyDescent="0.25">
      <c r="A40" s="149"/>
      <c r="B40" s="150"/>
      <c r="C40" s="52"/>
      <c r="D40" s="278"/>
      <c r="E40" s="278"/>
      <c r="F40" s="278"/>
      <c r="G40" s="151"/>
      <c r="H40" s="143"/>
    </row>
    <row r="41" spans="1:20" ht="14.4" x14ac:dyDescent="0.3">
      <c r="A41" s="152"/>
      <c r="B41" s="152"/>
      <c r="C41" s="153"/>
      <c r="I41" s="155"/>
    </row>
    <row r="42" spans="1:20" ht="13.8" x14ac:dyDescent="0.3">
      <c r="A42" s="156"/>
      <c r="B42" s="157"/>
      <c r="C42" s="158"/>
      <c r="D42" s="268"/>
      <c r="E42" s="268"/>
      <c r="F42" s="268"/>
      <c r="G42" s="268"/>
      <c r="H42" s="159"/>
      <c r="L42" s="160">
        <f>SUMPRODUCT(($F$4:$F$40&lt;L1)*($A$4:$A$40="Kredit")*$C$4:$C$40)</f>
        <v>0</v>
      </c>
      <c r="M42" s="161"/>
      <c r="N42" s="161">
        <f>SUMPRODUCT(($F$4:$F$40&lt;L1)*($A$4:$A$40="Garancija - platežna")*$C$4:$C$40)</f>
        <v>0</v>
      </c>
      <c r="O42" s="161"/>
      <c r="P42" s="161">
        <f>SUMPRODUCT(($F$4:$F$40&lt;L1)*($A$4:$A$40="Leasing - financijski")*$C$4:$C$40)</f>
        <v>0</v>
      </c>
      <c r="Q42" s="161"/>
      <c r="R42" s="161">
        <f>SUMPRODUCT(($F$4:$F$40&lt;L1)*($A$4:$A$40 ="Jamstvo po kreditu")*$C$4:$C$40)</f>
        <v>0</v>
      </c>
      <c r="S42" s="161"/>
      <c r="T42" s="90">
        <f>SUMPRODUCT(($F$4:$F$40&lt;L1)*($A$4:$A$40="Pozajmica - vlasnik")*$C$4:$C$40)</f>
        <v>0</v>
      </c>
    </row>
    <row r="43" spans="1:20" x14ac:dyDescent="0.25">
      <c r="A43" s="162"/>
      <c r="B43" s="162"/>
      <c r="D43" s="268"/>
      <c r="E43" s="268"/>
      <c r="F43" s="268"/>
      <c r="G43" s="268"/>
      <c r="H43" s="159"/>
      <c r="L43" s="161" t="s">
        <v>159</v>
      </c>
      <c r="M43" s="161"/>
      <c r="N43" s="161">
        <f>SUMPRODUCT(($F$4:$F$40&lt;L1)*($A$4:$A$40="Garancija - činidbena")*$C$4:$C$40)</f>
        <v>0</v>
      </c>
      <c r="O43" s="161"/>
      <c r="P43" s="161">
        <f>SUMPRODUCT(($F$4:$F$40&lt;L1)*($A$4:$A$40="Leasing - operativni")*$C$4:$C$40)</f>
        <v>0</v>
      </c>
      <c r="Q43" s="161"/>
      <c r="R43" s="161">
        <f>(SUMPRODUCT(($A$4:$A$40="Jamstvo po revolvingu/prekoračenju")*$C$4:$C$40))</f>
        <v>0</v>
      </c>
      <c r="S43" s="161"/>
      <c r="T43" s="90">
        <f>SUMPRODUCT(($F$4:$F$40&lt;L1)*($A$4:$A$40="Pozajmica - ostali")*$C$4:$C$40)</f>
        <v>0</v>
      </c>
    </row>
    <row r="44" spans="1:20" ht="13.8" x14ac:dyDescent="0.25">
      <c r="A44" s="163"/>
      <c r="L44" s="161">
        <f>SUMIFS($C$4:$C$40,$A$4:$A$40,"=Kartica")</f>
        <v>0</v>
      </c>
      <c r="M44" s="161"/>
      <c r="N44" s="161">
        <f>SUMPRODUCT(($A$4:$A$40="Akreditiv")*$C$4:$C$40)</f>
        <v>0</v>
      </c>
      <c r="O44" s="161" t="s">
        <v>160</v>
      </c>
      <c r="P44" s="161"/>
      <c r="Q44" s="161"/>
      <c r="R44" s="161">
        <f>SUMPRODUCT(($F$4:$F$40&lt;L1)*($A$4:$A$40="Jamstvo po garanciji")*$C$4:$C$40)</f>
        <v>0</v>
      </c>
      <c r="S44" s="161"/>
    </row>
    <row r="45" spans="1:20" ht="13.8" x14ac:dyDescent="0.25">
      <c r="A45" s="163"/>
      <c r="L45" s="161" t="s">
        <v>161</v>
      </c>
      <c r="M45" s="161"/>
      <c r="N45" s="161"/>
      <c r="O45" s="161"/>
      <c r="P45" s="161"/>
      <c r="Q45" s="161"/>
      <c r="R45" s="161">
        <f>SUMPRODUCT(($F$4:$F$40&lt;L1)*($A$4:$A$40="Jamstvo po leasingu")*$C$4:$C$40)</f>
        <v>0</v>
      </c>
      <c r="S45" s="161"/>
    </row>
    <row r="46" spans="1:20" ht="13.8" x14ac:dyDescent="0.25">
      <c r="A46" s="163"/>
      <c r="L46" s="161">
        <f>SUMIFS($C$4:$C$40,$A$4:$A$40,"=Prekoračenje po računu")</f>
        <v>0</v>
      </c>
      <c r="M46" s="161"/>
      <c r="N46" s="161" t="s">
        <v>162</v>
      </c>
      <c r="O46" s="161"/>
      <c r="P46" s="161" t="s">
        <v>163</v>
      </c>
      <c r="Q46" s="161"/>
      <c r="R46" s="161" t="s">
        <v>164</v>
      </c>
      <c r="S46" s="161"/>
      <c r="T46" s="90" t="s">
        <v>165</v>
      </c>
    </row>
    <row r="47" spans="1:20" x14ac:dyDescent="0.25">
      <c r="L47" s="161" t="s">
        <v>166</v>
      </c>
      <c r="M47" s="161"/>
      <c r="N47" s="161">
        <f>SUMPRODUCT(($F$4:$F$40&gt;=L1)*($A$4:$A$40="Garancija - platežna")*$C$4:$C$40)</f>
        <v>0</v>
      </c>
      <c r="O47" s="161"/>
      <c r="P47" s="161">
        <f>SUMPRODUCT(($F$4:$F$40&gt;=L1)*($A$4:$A$40="Leasing - financijski")*$C$4:$C$40)</f>
        <v>0</v>
      </c>
      <c r="Q47" s="161"/>
      <c r="R47" s="161">
        <f>SUMPRODUCT(($F$4:$F$40&gt;=L1)*($A$4:$A$40="Jamstvo po kreditu")*$C$4:$C$40)</f>
        <v>0</v>
      </c>
      <c r="S47" s="161"/>
      <c r="T47" s="90">
        <f>SUMPRODUCT(($F$4:$F$40&gt;=L1)*($A$4:$A$40="Pozajmica - vlasnik")*$C$4:$C$40)</f>
        <v>0</v>
      </c>
    </row>
    <row r="48" spans="1:20" x14ac:dyDescent="0.25">
      <c r="L48" s="161">
        <f>SUMIFS($C$4:$C$40,$A$4:$A$40,"Kredit - revolving")</f>
        <v>0</v>
      </c>
      <c r="M48" s="161"/>
      <c r="N48" s="161">
        <f>SUMPRODUCT(($F$4:$F$40&gt;=L1)*($A$4:$A$40="Garancija - činidbena")*$C$4:$C$40)</f>
        <v>0</v>
      </c>
      <c r="O48" s="161"/>
      <c r="P48" s="161">
        <f>SUMPRODUCT(($F$4:$F$40&gt;=L1)*($A$4:$A$40="Leasing - operativni")*$C$4:$C$40)</f>
        <v>0</v>
      </c>
      <c r="Q48" s="161"/>
      <c r="R48" s="161">
        <f>SUMPRODUCT(($F$4:$F$40&gt;=L1)*($A$4:$A$40="Jamstvo po garanciji")*$C$4:$C$40)</f>
        <v>0</v>
      </c>
      <c r="S48" s="161"/>
      <c r="T48" s="90">
        <f>SUMPRODUCT(($F$4:$F$24&gt;=L1)*($A$4:$A$24="Pozajmica - ostali")*$C$4:$C$24)</f>
        <v>0</v>
      </c>
    </row>
    <row r="49" spans="12:19" x14ac:dyDescent="0.25">
      <c r="L49" s="161" t="s">
        <v>167</v>
      </c>
      <c r="M49" s="161"/>
      <c r="N49" s="161"/>
      <c r="O49" s="161"/>
      <c r="P49" s="161"/>
      <c r="Q49" s="161"/>
      <c r="R49" s="161">
        <f>SUMPRODUCT(($F$4:$F$40&gt;=L1)*($A$4:$A$40="Jamstvo po leasingu")*$C$4:$C$40)</f>
        <v>0</v>
      </c>
      <c r="S49" s="161"/>
    </row>
    <row r="50" spans="12:19" x14ac:dyDescent="0.25">
      <c r="L50" s="161">
        <f>SUMPRODUCT(($F$4:$F$40&lt;L1)*($A$4:$A$40="Factoring")*$C$4:$C$40)</f>
        <v>0</v>
      </c>
      <c r="M50" s="161"/>
      <c r="N50" s="161"/>
      <c r="O50" s="161"/>
      <c r="P50" s="161"/>
      <c r="Q50" s="161"/>
      <c r="R50" s="161"/>
      <c r="S50" s="161"/>
    </row>
    <row r="51" spans="12:19" x14ac:dyDescent="0.25">
      <c r="L51" s="161"/>
      <c r="M51" s="161"/>
      <c r="N51" s="161"/>
      <c r="O51" s="161"/>
      <c r="P51" s="161"/>
      <c r="Q51" s="161"/>
      <c r="R51" s="161"/>
      <c r="S51" s="161"/>
    </row>
    <row r="52" spans="12:19" x14ac:dyDescent="0.25">
      <c r="L52" s="161"/>
      <c r="M52" s="161"/>
      <c r="N52" s="161"/>
      <c r="O52" s="161"/>
      <c r="P52" s="161"/>
      <c r="Q52" s="161"/>
      <c r="R52" s="161"/>
      <c r="S52" s="161"/>
    </row>
    <row r="53" spans="12:19" x14ac:dyDescent="0.25">
      <c r="L53" s="161" t="s">
        <v>168</v>
      </c>
      <c r="M53" s="161"/>
      <c r="N53" s="161"/>
      <c r="O53" s="161"/>
      <c r="P53" s="161"/>
      <c r="Q53" s="161"/>
      <c r="R53" s="161"/>
      <c r="S53" s="161"/>
    </row>
    <row r="54" spans="12:19" x14ac:dyDescent="0.25">
      <c r="L54" s="161">
        <f>SUMPRODUCT(($F$4:$F$40&gt;=L1)*($A$4:$A$40="Kredit")*$C$4:$C$40)</f>
        <v>0</v>
      </c>
      <c r="M54" s="161"/>
      <c r="N54" s="161"/>
      <c r="O54" s="161"/>
      <c r="P54" s="161"/>
      <c r="Q54" s="161"/>
      <c r="R54" s="161"/>
      <c r="S54" s="161"/>
    </row>
    <row r="55" spans="12:19" x14ac:dyDescent="0.25">
      <c r="L55" s="161">
        <f>SUMPRODUCT(($F$4:$F$40&gt;=L1)*($A$4:$A$40="Factoring")*$C$4:$C$40)</f>
        <v>0</v>
      </c>
      <c r="M55" s="161"/>
      <c r="N55" s="161"/>
      <c r="O55" s="161"/>
      <c r="P55" s="161"/>
      <c r="Q55" s="161"/>
      <c r="R55" s="161"/>
      <c r="S55" s="161"/>
    </row>
    <row r="64" spans="12:19" x14ac:dyDescent="0.25">
      <c r="L64" s="90" t="s">
        <v>169</v>
      </c>
    </row>
    <row r="65" spans="12:13" x14ac:dyDescent="0.25">
      <c r="L65" s="90">
        <f>SUMPRODUCT(($E$4:$E$29="Mjesečno")*($A$4:$A$29="Kredit")*($F$4:$F$29&gt;L1)*($D$4:$D$29)*12)</f>
        <v>0</v>
      </c>
    </row>
    <row r="66" spans="12:13" x14ac:dyDescent="0.25">
      <c r="L66" s="90">
        <f>SUMPRODUCT(($E$4:$E$29="Kvartalno")*($A$4:$A$29="Kredit")*($F$4:$F$29&gt;L1)*($D$4:$D$29)*4)</f>
        <v>0</v>
      </c>
    </row>
    <row r="67" spans="12:13" x14ac:dyDescent="0.25">
      <c r="L67" s="90">
        <f>SUMPRODUCT(($A$4:$A$29="Leasing - financijski")*($E$4:$E$29="Mjesečno")*($F$4:$F$29&gt;L1)*($D$4:$D$29)*12)</f>
        <v>0</v>
      </c>
      <c r="M67" s="90" t="s">
        <v>170</v>
      </c>
    </row>
    <row r="68" spans="12:13" x14ac:dyDescent="0.25">
      <c r="L68" s="90">
        <f>SUMPRODUCT(($A$4:$A$29="Leasing - financijski")*($E$4:$E$29="Kvartalno")*($F$4:$F$29&gt;L1)*($D$4:$D$29)*4)</f>
        <v>0</v>
      </c>
      <c r="M68" s="90" t="s">
        <v>171</v>
      </c>
    </row>
    <row r="69" spans="12:13" x14ac:dyDescent="0.25">
      <c r="L69" s="90">
        <f>SUMPRODUCT(($A$4:$A$29="Jamstvo po kreditu")*($E$4:$E$29="Mjesečno")*($F$4:$F$29&gt;L1)*($D$4:$D$29)*12)</f>
        <v>0</v>
      </c>
      <c r="M69" s="90" t="s">
        <v>172</v>
      </c>
    </row>
    <row r="70" spans="12:13" x14ac:dyDescent="0.25">
      <c r="L70" s="90">
        <f>SUMPRODUCT(($A$4:$A$29="Jamstvo po kreditu")*($E$4:$E$29="Kvartalno")*($F$4:$F$29&gt;L1)*($D$4:$D$29)*4)</f>
        <v>0</v>
      </c>
      <c r="M70" s="90" t="s">
        <v>173</v>
      </c>
    </row>
    <row r="71" spans="12:13" x14ac:dyDescent="0.25">
      <c r="L71" s="90">
        <f>SUMPRODUCT(($A$4:$A$29="Jamstvo po leasingu")*($E$4:$E$29="Mjesečno")*($F$4:$F$29&gt;L1)*($D$4:$D$29)*12)</f>
        <v>0</v>
      </c>
      <c r="M71" s="90" t="s">
        <v>174</v>
      </c>
    </row>
    <row r="72" spans="12:13" x14ac:dyDescent="0.25">
      <c r="L72" s="90">
        <f>SUMPRODUCT(($A$4:$A$29="Jamstvo po leasingu")*($E$4:$E$29="Kvartalno")*($F$4:$F$29&gt;L1)*($D$4:$D$29)*4)</f>
        <v>0</v>
      </c>
      <c r="M72" s="90" t="s">
        <v>175</v>
      </c>
    </row>
  </sheetData>
  <sheetProtection algorithmName="SHA-512" hashValue="NofsVzZvEKvOQMiBgFXSaoGKj6FhVNFrR2sDj+/V0vUGcmqKQ1jIF4daxdsk9ZZat1RppfjcMXRp9E/xapi+QQ==" saltValue="KFU7w87VSzu6ZOTsAHgNxg==" spinCount="100000" sheet="1" objects="1" scenarios="1" insertRows="0" deleteRows="0"/>
  <mergeCells count="13">
    <mergeCell ref="D34:F34"/>
    <mergeCell ref="C1:E1"/>
    <mergeCell ref="D30:F30"/>
    <mergeCell ref="D31:F31"/>
    <mergeCell ref="D32:F32"/>
    <mergeCell ref="D33:F33"/>
    <mergeCell ref="D42:G43"/>
    <mergeCell ref="D35:F35"/>
    <mergeCell ref="D36:F36"/>
    <mergeCell ref="D37:F37"/>
    <mergeCell ref="D38:F38"/>
    <mergeCell ref="D39:F39"/>
    <mergeCell ref="D40:F40"/>
  </mergeCells>
  <dataValidations count="8">
    <dataValidation type="date" allowBlank="1" showInputMessage="1" showErrorMessage="1" errorTitle="Provjeriti format datuma" error="Prihvatljivi formati:_x000a__x000a_dd.mm.gggg _x000a_primjer 31.03.2017 (bez točke na kraju)_x000a__x000a_mm/dd/gggg_x000a_primjer 3/31/2017 " sqref="G1:H1" xr:uid="{4FCD039F-76E9-43C0-A845-C2D948898A33}">
      <formula1>42370</formula1>
      <formula2>65746</formula2>
    </dataValidation>
    <dataValidation errorStyle="information" allowBlank="1" showInputMessage="1" showErrorMessage="1" error="Moguć unos samo numeričke vrijednosti u kunama, bez lipa" promptTitle="Unos numeričke vrijednosti" sqref="C13:D18" xr:uid="{DF1A913A-358F-424D-A8AD-C421C5DA8027}"/>
    <dataValidation type="date" allowBlank="1" showInputMessage="1" errorTitle="Provjeriti format datuma " error="Ispravan format: dd.mm.gggg (bez točke na kraju)" sqref="F4:F8" xr:uid="{2C372AE3-5B17-4D1F-97C9-23937934D2EF}">
      <formula1>42370</formula1>
      <formula2>65746</formula2>
    </dataValidation>
    <dataValidation type="list" errorStyle="information" allowBlank="1" showInputMessage="1" showErrorMessage="1" promptTitle="Unos numeričke vrijednosti" sqref="E25:E28 E19 E22" xr:uid="{8929FE44-D8FC-4769-91D8-C21EAFAD7C0C}">
      <formula1>$E$22:$E$25</formula1>
    </dataValidation>
    <dataValidation type="date" allowBlank="1" showInputMessage="1" errorTitle="Provjeriti format datuma" error="Ispravan format: dd.mm.gggg (bez točke na kraju)" sqref="F23:F24 F10:F12 F14:F18 F20:F21" xr:uid="{EDAAF867-B25C-4396-85E3-AC19C6FF1834}">
      <formula1>42370</formula1>
      <formula2>65746</formula2>
    </dataValidation>
    <dataValidation type="list" showInputMessage="1" showErrorMessage="1" sqref="G13 G19 G22 G9" xr:uid="{63358D3C-FDB6-44D1-A035-160A521166DC}">
      <formula1>#REF!</formula1>
    </dataValidation>
    <dataValidation type="whole" errorStyle="information" allowBlank="1" showInputMessage="1" showErrorMessage="1" error="Moguć unos samo numeričke vrijednosti u kunama, bez lipa" promptTitle="Unos numeričke vrijednosti" sqref="C65526:E65564 IU65526:IV65564 SQ65526:SR65564 ACM65526:ACN65564 AMI65526:AMJ65564 AWE65526:AWF65564 BGA65526:BGB65564 BPW65526:BPX65564 BZS65526:BZT65564 CJO65526:CJP65564 CTK65526:CTL65564 DDG65526:DDH65564 DNC65526:DND65564 DWY65526:DWZ65564 EGU65526:EGV65564 EQQ65526:EQR65564 FAM65526:FAN65564 FKI65526:FKJ65564 FUE65526:FUF65564 GEA65526:GEB65564 GNW65526:GNX65564 GXS65526:GXT65564 HHO65526:HHP65564 HRK65526:HRL65564 IBG65526:IBH65564 ILC65526:ILD65564 IUY65526:IUZ65564 JEU65526:JEV65564 JOQ65526:JOR65564 JYM65526:JYN65564 KII65526:KIJ65564 KSE65526:KSF65564 LCA65526:LCB65564 LLW65526:LLX65564 LVS65526:LVT65564 MFO65526:MFP65564 MPK65526:MPL65564 MZG65526:MZH65564 NJC65526:NJD65564 NSY65526:NSZ65564 OCU65526:OCV65564 OMQ65526:OMR65564 OWM65526:OWN65564 PGI65526:PGJ65564 PQE65526:PQF65564 QAA65526:QAB65564 QJW65526:QJX65564 QTS65526:QTT65564 RDO65526:RDP65564 RNK65526:RNL65564 RXG65526:RXH65564 SHC65526:SHD65564 SQY65526:SQZ65564 TAU65526:TAV65564 TKQ65526:TKR65564 TUM65526:TUN65564 UEI65526:UEJ65564 UOE65526:UOF65564 UYA65526:UYB65564 VHW65526:VHX65564 VRS65526:VRT65564 WBO65526:WBP65564 WLK65526:WLL65564 WVG65526:WVH65564 C131062:E131100 IU131062:IV131100 SQ131062:SR131100 ACM131062:ACN131100 AMI131062:AMJ131100 AWE131062:AWF131100 BGA131062:BGB131100 BPW131062:BPX131100 BZS131062:BZT131100 CJO131062:CJP131100 CTK131062:CTL131100 DDG131062:DDH131100 DNC131062:DND131100 DWY131062:DWZ131100 EGU131062:EGV131100 EQQ131062:EQR131100 FAM131062:FAN131100 FKI131062:FKJ131100 FUE131062:FUF131100 GEA131062:GEB131100 GNW131062:GNX131100 GXS131062:GXT131100 HHO131062:HHP131100 HRK131062:HRL131100 IBG131062:IBH131100 ILC131062:ILD131100 IUY131062:IUZ131100 JEU131062:JEV131100 JOQ131062:JOR131100 JYM131062:JYN131100 KII131062:KIJ131100 KSE131062:KSF131100 LCA131062:LCB131100 LLW131062:LLX131100 LVS131062:LVT131100 MFO131062:MFP131100 MPK131062:MPL131100 MZG131062:MZH131100 NJC131062:NJD131100 NSY131062:NSZ131100 OCU131062:OCV131100 OMQ131062:OMR131100 OWM131062:OWN131100 PGI131062:PGJ131100 PQE131062:PQF131100 QAA131062:QAB131100 QJW131062:QJX131100 QTS131062:QTT131100 RDO131062:RDP131100 RNK131062:RNL131100 RXG131062:RXH131100 SHC131062:SHD131100 SQY131062:SQZ131100 TAU131062:TAV131100 TKQ131062:TKR131100 TUM131062:TUN131100 UEI131062:UEJ131100 UOE131062:UOF131100 UYA131062:UYB131100 VHW131062:VHX131100 VRS131062:VRT131100 WBO131062:WBP131100 WLK131062:WLL131100 WVG131062:WVH131100 C196598:E196636 IU196598:IV196636 SQ196598:SR196636 ACM196598:ACN196636 AMI196598:AMJ196636 AWE196598:AWF196636 BGA196598:BGB196636 BPW196598:BPX196636 BZS196598:BZT196636 CJO196598:CJP196636 CTK196598:CTL196636 DDG196598:DDH196636 DNC196598:DND196636 DWY196598:DWZ196636 EGU196598:EGV196636 EQQ196598:EQR196636 FAM196598:FAN196636 FKI196598:FKJ196636 FUE196598:FUF196636 GEA196598:GEB196636 GNW196598:GNX196636 GXS196598:GXT196636 HHO196598:HHP196636 HRK196598:HRL196636 IBG196598:IBH196636 ILC196598:ILD196636 IUY196598:IUZ196636 JEU196598:JEV196636 JOQ196598:JOR196636 JYM196598:JYN196636 KII196598:KIJ196636 KSE196598:KSF196636 LCA196598:LCB196636 LLW196598:LLX196636 LVS196598:LVT196636 MFO196598:MFP196636 MPK196598:MPL196636 MZG196598:MZH196636 NJC196598:NJD196636 NSY196598:NSZ196636 OCU196598:OCV196636 OMQ196598:OMR196636 OWM196598:OWN196636 PGI196598:PGJ196636 PQE196598:PQF196636 QAA196598:QAB196636 QJW196598:QJX196636 QTS196598:QTT196636 RDO196598:RDP196636 RNK196598:RNL196636 RXG196598:RXH196636 SHC196598:SHD196636 SQY196598:SQZ196636 TAU196598:TAV196636 TKQ196598:TKR196636 TUM196598:TUN196636 UEI196598:UEJ196636 UOE196598:UOF196636 UYA196598:UYB196636 VHW196598:VHX196636 VRS196598:VRT196636 WBO196598:WBP196636 WLK196598:WLL196636 WVG196598:WVH196636 C262134:E262172 IU262134:IV262172 SQ262134:SR262172 ACM262134:ACN262172 AMI262134:AMJ262172 AWE262134:AWF262172 BGA262134:BGB262172 BPW262134:BPX262172 BZS262134:BZT262172 CJO262134:CJP262172 CTK262134:CTL262172 DDG262134:DDH262172 DNC262134:DND262172 DWY262134:DWZ262172 EGU262134:EGV262172 EQQ262134:EQR262172 FAM262134:FAN262172 FKI262134:FKJ262172 FUE262134:FUF262172 GEA262134:GEB262172 GNW262134:GNX262172 GXS262134:GXT262172 HHO262134:HHP262172 HRK262134:HRL262172 IBG262134:IBH262172 ILC262134:ILD262172 IUY262134:IUZ262172 JEU262134:JEV262172 JOQ262134:JOR262172 JYM262134:JYN262172 KII262134:KIJ262172 KSE262134:KSF262172 LCA262134:LCB262172 LLW262134:LLX262172 LVS262134:LVT262172 MFO262134:MFP262172 MPK262134:MPL262172 MZG262134:MZH262172 NJC262134:NJD262172 NSY262134:NSZ262172 OCU262134:OCV262172 OMQ262134:OMR262172 OWM262134:OWN262172 PGI262134:PGJ262172 PQE262134:PQF262172 QAA262134:QAB262172 QJW262134:QJX262172 QTS262134:QTT262172 RDO262134:RDP262172 RNK262134:RNL262172 RXG262134:RXH262172 SHC262134:SHD262172 SQY262134:SQZ262172 TAU262134:TAV262172 TKQ262134:TKR262172 TUM262134:TUN262172 UEI262134:UEJ262172 UOE262134:UOF262172 UYA262134:UYB262172 VHW262134:VHX262172 VRS262134:VRT262172 WBO262134:WBP262172 WLK262134:WLL262172 WVG262134:WVH262172 C327670:E327708 IU327670:IV327708 SQ327670:SR327708 ACM327670:ACN327708 AMI327670:AMJ327708 AWE327670:AWF327708 BGA327670:BGB327708 BPW327670:BPX327708 BZS327670:BZT327708 CJO327670:CJP327708 CTK327670:CTL327708 DDG327670:DDH327708 DNC327670:DND327708 DWY327670:DWZ327708 EGU327670:EGV327708 EQQ327670:EQR327708 FAM327670:FAN327708 FKI327670:FKJ327708 FUE327670:FUF327708 GEA327670:GEB327708 GNW327670:GNX327708 GXS327670:GXT327708 HHO327670:HHP327708 HRK327670:HRL327708 IBG327670:IBH327708 ILC327670:ILD327708 IUY327670:IUZ327708 JEU327670:JEV327708 JOQ327670:JOR327708 JYM327670:JYN327708 KII327670:KIJ327708 KSE327670:KSF327708 LCA327670:LCB327708 LLW327670:LLX327708 LVS327670:LVT327708 MFO327670:MFP327708 MPK327670:MPL327708 MZG327670:MZH327708 NJC327670:NJD327708 NSY327670:NSZ327708 OCU327670:OCV327708 OMQ327670:OMR327708 OWM327670:OWN327708 PGI327670:PGJ327708 PQE327670:PQF327708 QAA327670:QAB327708 QJW327670:QJX327708 QTS327670:QTT327708 RDO327670:RDP327708 RNK327670:RNL327708 RXG327670:RXH327708 SHC327670:SHD327708 SQY327670:SQZ327708 TAU327670:TAV327708 TKQ327670:TKR327708 TUM327670:TUN327708 UEI327670:UEJ327708 UOE327670:UOF327708 UYA327670:UYB327708 VHW327670:VHX327708 VRS327670:VRT327708 WBO327670:WBP327708 WLK327670:WLL327708 WVG327670:WVH327708 C393206:E393244 IU393206:IV393244 SQ393206:SR393244 ACM393206:ACN393244 AMI393206:AMJ393244 AWE393206:AWF393244 BGA393206:BGB393244 BPW393206:BPX393244 BZS393206:BZT393244 CJO393206:CJP393244 CTK393206:CTL393244 DDG393206:DDH393244 DNC393206:DND393244 DWY393206:DWZ393244 EGU393206:EGV393244 EQQ393206:EQR393244 FAM393206:FAN393244 FKI393206:FKJ393244 FUE393206:FUF393244 GEA393206:GEB393244 GNW393206:GNX393244 GXS393206:GXT393244 HHO393206:HHP393244 HRK393206:HRL393244 IBG393206:IBH393244 ILC393206:ILD393244 IUY393206:IUZ393244 JEU393206:JEV393244 JOQ393206:JOR393244 JYM393206:JYN393244 KII393206:KIJ393244 KSE393206:KSF393244 LCA393206:LCB393244 LLW393206:LLX393244 LVS393206:LVT393244 MFO393206:MFP393244 MPK393206:MPL393244 MZG393206:MZH393244 NJC393206:NJD393244 NSY393206:NSZ393244 OCU393206:OCV393244 OMQ393206:OMR393244 OWM393206:OWN393244 PGI393206:PGJ393244 PQE393206:PQF393244 QAA393206:QAB393244 QJW393206:QJX393244 QTS393206:QTT393244 RDO393206:RDP393244 RNK393206:RNL393244 RXG393206:RXH393244 SHC393206:SHD393244 SQY393206:SQZ393244 TAU393206:TAV393244 TKQ393206:TKR393244 TUM393206:TUN393244 UEI393206:UEJ393244 UOE393206:UOF393244 UYA393206:UYB393244 VHW393206:VHX393244 VRS393206:VRT393244 WBO393206:WBP393244 WLK393206:WLL393244 WVG393206:WVH393244 C458742:E458780 IU458742:IV458780 SQ458742:SR458780 ACM458742:ACN458780 AMI458742:AMJ458780 AWE458742:AWF458780 BGA458742:BGB458780 BPW458742:BPX458780 BZS458742:BZT458780 CJO458742:CJP458780 CTK458742:CTL458780 DDG458742:DDH458780 DNC458742:DND458780 DWY458742:DWZ458780 EGU458742:EGV458780 EQQ458742:EQR458780 FAM458742:FAN458780 FKI458742:FKJ458780 FUE458742:FUF458780 GEA458742:GEB458780 GNW458742:GNX458780 GXS458742:GXT458780 HHO458742:HHP458780 HRK458742:HRL458780 IBG458742:IBH458780 ILC458742:ILD458780 IUY458742:IUZ458780 JEU458742:JEV458780 JOQ458742:JOR458780 JYM458742:JYN458780 KII458742:KIJ458780 KSE458742:KSF458780 LCA458742:LCB458780 LLW458742:LLX458780 LVS458742:LVT458780 MFO458742:MFP458780 MPK458742:MPL458780 MZG458742:MZH458780 NJC458742:NJD458780 NSY458742:NSZ458780 OCU458742:OCV458780 OMQ458742:OMR458780 OWM458742:OWN458780 PGI458742:PGJ458780 PQE458742:PQF458780 QAA458742:QAB458780 QJW458742:QJX458780 QTS458742:QTT458780 RDO458742:RDP458780 RNK458742:RNL458780 RXG458742:RXH458780 SHC458742:SHD458780 SQY458742:SQZ458780 TAU458742:TAV458780 TKQ458742:TKR458780 TUM458742:TUN458780 UEI458742:UEJ458780 UOE458742:UOF458780 UYA458742:UYB458780 VHW458742:VHX458780 VRS458742:VRT458780 WBO458742:WBP458780 WLK458742:WLL458780 WVG458742:WVH458780 C524278:E524316 IU524278:IV524316 SQ524278:SR524316 ACM524278:ACN524316 AMI524278:AMJ524316 AWE524278:AWF524316 BGA524278:BGB524316 BPW524278:BPX524316 BZS524278:BZT524316 CJO524278:CJP524316 CTK524278:CTL524316 DDG524278:DDH524316 DNC524278:DND524316 DWY524278:DWZ524316 EGU524278:EGV524316 EQQ524278:EQR524316 FAM524278:FAN524316 FKI524278:FKJ524316 FUE524278:FUF524316 GEA524278:GEB524316 GNW524278:GNX524316 GXS524278:GXT524316 HHO524278:HHP524316 HRK524278:HRL524316 IBG524278:IBH524316 ILC524278:ILD524316 IUY524278:IUZ524316 JEU524278:JEV524316 JOQ524278:JOR524316 JYM524278:JYN524316 KII524278:KIJ524316 KSE524278:KSF524316 LCA524278:LCB524316 LLW524278:LLX524316 LVS524278:LVT524316 MFO524278:MFP524316 MPK524278:MPL524316 MZG524278:MZH524316 NJC524278:NJD524316 NSY524278:NSZ524316 OCU524278:OCV524316 OMQ524278:OMR524316 OWM524278:OWN524316 PGI524278:PGJ524316 PQE524278:PQF524316 QAA524278:QAB524316 QJW524278:QJX524316 QTS524278:QTT524316 RDO524278:RDP524316 RNK524278:RNL524316 RXG524278:RXH524316 SHC524278:SHD524316 SQY524278:SQZ524316 TAU524278:TAV524316 TKQ524278:TKR524316 TUM524278:TUN524316 UEI524278:UEJ524316 UOE524278:UOF524316 UYA524278:UYB524316 VHW524278:VHX524316 VRS524278:VRT524316 WBO524278:WBP524316 WLK524278:WLL524316 WVG524278:WVH524316 C589814:E589852 IU589814:IV589852 SQ589814:SR589852 ACM589814:ACN589852 AMI589814:AMJ589852 AWE589814:AWF589852 BGA589814:BGB589852 BPW589814:BPX589852 BZS589814:BZT589852 CJO589814:CJP589852 CTK589814:CTL589852 DDG589814:DDH589852 DNC589814:DND589852 DWY589814:DWZ589852 EGU589814:EGV589852 EQQ589814:EQR589852 FAM589814:FAN589852 FKI589814:FKJ589852 FUE589814:FUF589852 GEA589814:GEB589852 GNW589814:GNX589852 GXS589814:GXT589852 HHO589814:HHP589852 HRK589814:HRL589852 IBG589814:IBH589852 ILC589814:ILD589852 IUY589814:IUZ589852 JEU589814:JEV589852 JOQ589814:JOR589852 JYM589814:JYN589852 KII589814:KIJ589852 KSE589814:KSF589852 LCA589814:LCB589852 LLW589814:LLX589852 LVS589814:LVT589852 MFO589814:MFP589852 MPK589814:MPL589852 MZG589814:MZH589852 NJC589814:NJD589852 NSY589814:NSZ589852 OCU589814:OCV589852 OMQ589814:OMR589852 OWM589814:OWN589852 PGI589814:PGJ589852 PQE589814:PQF589852 QAA589814:QAB589852 QJW589814:QJX589852 QTS589814:QTT589852 RDO589814:RDP589852 RNK589814:RNL589852 RXG589814:RXH589852 SHC589814:SHD589852 SQY589814:SQZ589852 TAU589814:TAV589852 TKQ589814:TKR589852 TUM589814:TUN589852 UEI589814:UEJ589852 UOE589814:UOF589852 UYA589814:UYB589852 VHW589814:VHX589852 VRS589814:VRT589852 WBO589814:WBP589852 WLK589814:WLL589852 WVG589814:WVH589852 C655350:E655388 IU655350:IV655388 SQ655350:SR655388 ACM655350:ACN655388 AMI655350:AMJ655388 AWE655350:AWF655388 BGA655350:BGB655388 BPW655350:BPX655388 BZS655350:BZT655388 CJO655350:CJP655388 CTK655350:CTL655388 DDG655350:DDH655388 DNC655350:DND655388 DWY655350:DWZ655388 EGU655350:EGV655388 EQQ655350:EQR655388 FAM655350:FAN655388 FKI655350:FKJ655388 FUE655350:FUF655388 GEA655350:GEB655388 GNW655350:GNX655388 GXS655350:GXT655388 HHO655350:HHP655388 HRK655350:HRL655388 IBG655350:IBH655388 ILC655350:ILD655388 IUY655350:IUZ655388 JEU655350:JEV655388 JOQ655350:JOR655388 JYM655350:JYN655388 KII655350:KIJ655388 KSE655350:KSF655388 LCA655350:LCB655388 LLW655350:LLX655388 LVS655350:LVT655388 MFO655350:MFP655388 MPK655350:MPL655388 MZG655350:MZH655388 NJC655350:NJD655388 NSY655350:NSZ655388 OCU655350:OCV655388 OMQ655350:OMR655388 OWM655350:OWN655388 PGI655350:PGJ655388 PQE655350:PQF655388 QAA655350:QAB655388 QJW655350:QJX655388 QTS655350:QTT655388 RDO655350:RDP655388 RNK655350:RNL655388 RXG655350:RXH655388 SHC655350:SHD655388 SQY655350:SQZ655388 TAU655350:TAV655388 TKQ655350:TKR655388 TUM655350:TUN655388 UEI655350:UEJ655388 UOE655350:UOF655388 UYA655350:UYB655388 VHW655350:VHX655388 VRS655350:VRT655388 WBO655350:WBP655388 WLK655350:WLL655388 WVG655350:WVH655388 C720886:E720924 IU720886:IV720924 SQ720886:SR720924 ACM720886:ACN720924 AMI720886:AMJ720924 AWE720886:AWF720924 BGA720886:BGB720924 BPW720886:BPX720924 BZS720886:BZT720924 CJO720886:CJP720924 CTK720886:CTL720924 DDG720886:DDH720924 DNC720886:DND720924 DWY720886:DWZ720924 EGU720886:EGV720924 EQQ720886:EQR720924 FAM720886:FAN720924 FKI720886:FKJ720924 FUE720886:FUF720924 GEA720886:GEB720924 GNW720886:GNX720924 GXS720886:GXT720924 HHO720886:HHP720924 HRK720886:HRL720924 IBG720886:IBH720924 ILC720886:ILD720924 IUY720886:IUZ720924 JEU720886:JEV720924 JOQ720886:JOR720924 JYM720886:JYN720924 KII720886:KIJ720924 KSE720886:KSF720924 LCA720886:LCB720924 LLW720886:LLX720924 LVS720886:LVT720924 MFO720886:MFP720924 MPK720886:MPL720924 MZG720886:MZH720924 NJC720886:NJD720924 NSY720886:NSZ720924 OCU720886:OCV720924 OMQ720886:OMR720924 OWM720886:OWN720924 PGI720886:PGJ720924 PQE720886:PQF720924 QAA720886:QAB720924 QJW720886:QJX720924 QTS720886:QTT720924 RDO720886:RDP720924 RNK720886:RNL720924 RXG720886:RXH720924 SHC720886:SHD720924 SQY720886:SQZ720924 TAU720886:TAV720924 TKQ720886:TKR720924 TUM720886:TUN720924 UEI720886:UEJ720924 UOE720886:UOF720924 UYA720886:UYB720924 VHW720886:VHX720924 VRS720886:VRT720924 WBO720886:WBP720924 WLK720886:WLL720924 WVG720886:WVH720924 C786422:E786460 IU786422:IV786460 SQ786422:SR786460 ACM786422:ACN786460 AMI786422:AMJ786460 AWE786422:AWF786460 BGA786422:BGB786460 BPW786422:BPX786460 BZS786422:BZT786460 CJO786422:CJP786460 CTK786422:CTL786460 DDG786422:DDH786460 DNC786422:DND786460 DWY786422:DWZ786460 EGU786422:EGV786460 EQQ786422:EQR786460 FAM786422:FAN786460 FKI786422:FKJ786460 FUE786422:FUF786460 GEA786422:GEB786460 GNW786422:GNX786460 GXS786422:GXT786460 HHO786422:HHP786460 HRK786422:HRL786460 IBG786422:IBH786460 ILC786422:ILD786460 IUY786422:IUZ786460 JEU786422:JEV786460 JOQ786422:JOR786460 JYM786422:JYN786460 KII786422:KIJ786460 KSE786422:KSF786460 LCA786422:LCB786460 LLW786422:LLX786460 LVS786422:LVT786460 MFO786422:MFP786460 MPK786422:MPL786460 MZG786422:MZH786460 NJC786422:NJD786460 NSY786422:NSZ786460 OCU786422:OCV786460 OMQ786422:OMR786460 OWM786422:OWN786460 PGI786422:PGJ786460 PQE786422:PQF786460 QAA786422:QAB786460 QJW786422:QJX786460 QTS786422:QTT786460 RDO786422:RDP786460 RNK786422:RNL786460 RXG786422:RXH786460 SHC786422:SHD786460 SQY786422:SQZ786460 TAU786422:TAV786460 TKQ786422:TKR786460 TUM786422:TUN786460 UEI786422:UEJ786460 UOE786422:UOF786460 UYA786422:UYB786460 VHW786422:VHX786460 VRS786422:VRT786460 WBO786422:WBP786460 WLK786422:WLL786460 WVG786422:WVH786460 C851958:E851996 IU851958:IV851996 SQ851958:SR851996 ACM851958:ACN851996 AMI851958:AMJ851996 AWE851958:AWF851996 BGA851958:BGB851996 BPW851958:BPX851996 BZS851958:BZT851996 CJO851958:CJP851996 CTK851958:CTL851996 DDG851958:DDH851996 DNC851958:DND851996 DWY851958:DWZ851996 EGU851958:EGV851996 EQQ851958:EQR851996 FAM851958:FAN851996 FKI851958:FKJ851996 FUE851958:FUF851996 GEA851958:GEB851996 GNW851958:GNX851996 GXS851958:GXT851996 HHO851958:HHP851996 HRK851958:HRL851996 IBG851958:IBH851996 ILC851958:ILD851996 IUY851958:IUZ851996 JEU851958:JEV851996 JOQ851958:JOR851996 JYM851958:JYN851996 KII851958:KIJ851996 KSE851958:KSF851996 LCA851958:LCB851996 LLW851958:LLX851996 LVS851958:LVT851996 MFO851958:MFP851996 MPK851958:MPL851996 MZG851958:MZH851996 NJC851958:NJD851996 NSY851958:NSZ851996 OCU851958:OCV851996 OMQ851958:OMR851996 OWM851958:OWN851996 PGI851958:PGJ851996 PQE851958:PQF851996 QAA851958:QAB851996 QJW851958:QJX851996 QTS851958:QTT851996 RDO851958:RDP851996 RNK851958:RNL851996 RXG851958:RXH851996 SHC851958:SHD851996 SQY851958:SQZ851996 TAU851958:TAV851996 TKQ851958:TKR851996 TUM851958:TUN851996 UEI851958:UEJ851996 UOE851958:UOF851996 UYA851958:UYB851996 VHW851958:VHX851996 VRS851958:VRT851996 WBO851958:WBP851996 WLK851958:WLL851996 WVG851958:WVH851996 C917494:E917532 IU917494:IV917532 SQ917494:SR917532 ACM917494:ACN917532 AMI917494:AMJ917532 AWE917494:AWF917532 BGA917494:BGB917532 BPW917494:BPX917532 BZS917494:BZT917532 CJO917494:CJP917532 CTK917494:CTL917532 DDG917494:DDH917532 DNC917494:DND917532 DWY917494:DWZ917532 EGU917494:EGV917532 EQQ917494:EQR917532 FAM917494:FAN917532 FKI917494:FKJ917532 FUE917494:FUF917532 GEA917494:GEB917532 GNW917494:GNX917532 GXS917494:GXT917532 HHO917494:HHP917532 HRK917494:HRL917532 IBG917494:IBH917532 ILC917494:ILD917532 IUY917494:IUZ917532 JEU917494:JEV917532 JOQ917494:JOR917532 JYM917494:JYN917532 KII917494:KIJ917532 KSE917494:KSF917532 LCA917494:LCB917532 LLW917494:LLX917532 LVS917494:LVT917532 MFO917494:MFP917532 MPK917494:MPL917532 MZG917494:MZH917532 NJC917494:NJD917532 NSY917494:NSZ917532 OCU917494:OCV917532 OMQ917494:OMR917532 OWM917494:OWN917532 PGI917494:PGJ917532 PQE917494:PQF917532 QAA917494:QAB917532 QJW917494:QJX917532 QTS917494:QTT917532 RDO917494:RDP917532 RNK917494:RNL917532 RXG917494:RXH917532 SHC917494:SHD917532 SQY917494:SQZ917532 TAU917494:TAV917532 TKQ917494:TKR917532 TUM917494:TUN917532 UEI917494:UEJ917532 UOE917494:UOF917532 UYA917494:UYB917532 VHW917494:VHX917532 VRS917494:VRT917532 WBO917494:WBP917532 WLK917494:WLL917532 WVG917494:WVH917532 C983030:E983068 IU983030:IV983068 SQ983030:SR983068 ACM983030:ACN983068 AMI983030:AMJ983068 AWE983030:AWF983068 BGA983030:BGB983068 BPW983030:BPX983068 BZS983030:BZT983068 CJO983030:CJP983068 CTK983030:CTL983068 DDG983030:DDH983068 DNC983030:DND983068 DWY983030:DWZ983068 EGU983030:EGV983068 EQQ983030:EQR983068 FAM983030:FAN983068 FKI983030:FKJ983068 FUE983030:FUF983068 GEA983030:GEB983068 GNW983030:GNX983068 GXS983030:GXT983068 HHO983030:HHP983068 HRK983030:HRL983068 IBG983030:IBH983068 ILC983030:ILD983068 IUY983030:IUZ983068 JEU983030:JEV983068 JOQ983030:JOR983068 JYM983030:JYN983068 KII983030:KIJ983068 KSE983030:KSF983068 LCA983030:LCB983068 LLW983030:LLX983068 LVS983030:LVT983068 MFO983030:MFP983068 MPK983030:MPL983068 MZG983030:MZH983068 NJC983030:NJD983068 NSY983030:NSZ983068 OCU983030:OCV983068 OMQ983030:OMR983068 OWM983030:OWN983068 PGI983030:PGJ983068 PQE983030:PQF983068 QAA983030:QAB983068 QJW983030:QJX983068 QTS983030:QTT983068 RDO983030:RDP983068 RNK983030:RNL983068 RXG983030:RXH983068 SHC983030:SHD983068 SQY983030:SQZ983068 TAU983030:TAV983068 TKQ983030:TKR983068 TUM983030:TUN983068 UEI983030:UEJ983068 UOE983030:UOF983068 UYA983030:UYB983068 VHW983030:VHX983068 VRS983030:VRT983068 WBO983030:WBP983068 WLK983030:WLL983068 WVG983030:WVH983068 WVF4:WVG9 WLJ4:WLK9 WBN4:WBO9 VRR4:VRS9 VHV4:VHW9 UXZ4:UYA9 UOD4:UOE9 UEH4:UEI9 TUL4:TUM9 TKP4:TKQ9 TAT4:TAU9 SQX4:SQY9 SHB4:SHC9 RXF4:RXG9 RNJ4:RNK9 RDN4:RDO9 QTR4:QTS9 QJV4:QJW9 PZZ4:QAA9 PQD4:PQE9 PGH4:PGI9 OWL4:OWM9 OMP4:OMQ9 OCT4:OCU9 NSX4:NSY9 NJB4:NJC9 MZF4:MZG9 MPJ4:MPK9 MFN4:MFO9 LVR4:LVS9 LLV4:LLW9 LBZ4:LCA9 KSD4:KSE9 KIH4:KII9 JYL4:JYM9 JOP4:JOQ9 JET4:JEU9 IUX4:IUY9 ILB4:ILC9 IBF4:IBG9 HRJ4:HRK9 HHN4:HHO9 GXR4:GXS9 GNV4:GNW9 GDZ4:GEA9 FUD4:FUE9 FKH4:FKI9 FAL4:FAM9 EQP4:EQQ9 EGT4:EGU9 DWX4:DWY9 DNB4:DNC9 DDF4:DDG9 CTJ4:CTK9 CJN4:CJO9 BZR4:BZS9 BPV4:BPW9 BFZ4:BGA9 AWD4:AWE9 AMH4:AMI9 ACL4:ACM9 SP4:SQ9 IT4:IU9 C4:D12 E9:E13 C19:D24 SQ10:SR24 ACM10:ACN24 AMI10:AMJ24 AWE10:AWF24 BGA10:BGB24 BPW10:BPX24 BZS10:BZT24 CJO10:CJP24 CTK10:CTL24 DDG10:DDH24 DNC10:DND24 DWY10:DWZ24 EGU10:EGV24 EQQ10:EQR24 FAM10:FAN24 FKI10:FKJ24 FUE10:FUF24 GEA10:GEB24 GNW10:GNX24 GXS10:GXT24 HHO10:HHP24 HRK10:HRL24 IBG10:IBH24 ILC10:ILD24 IUY10:IUZ24 JEU10:JEV24 JOQ10:JOR24 JYM10:JYN24 KII10:KIJ24 KSE10:KSF24 LCA10:LCB24 LLW10:LLX24 LVS10:LVT24 MFO10:MFP24 MPK10:MPL24 MZG10:MZH24 NJC10:NJD24 NSY10:NSZ24 OCU10:OCV24 OMQ10:OMR24 OWM10:OWN24 PGI10:PGJ24 PQE10:PQF24 QAA10:QAB24 QJW10:QJX24 QTS10:QTT24 RDO10:RDP24 RNK10:RNL24 RXG10:RXH24 SHC10:SHD24 SQY10:SQZ24 TAU10:TAV24 TKQ10:TKR24 TUM10:TUN24 UEI10:UEJ24 UOE10:UOF24 UYA10:UYB24 VHW10:VHX24 VRS10:VRT24 WBO10:WBP24 WLK10:WLL24 WVG10:WVH24 IU10:IV24" xr:uid="{93BF5DAA-89D6-4FDB-8017-36775E8E0F8A}">
      <formula1>0</formula1>
      <formula2>9999999999999</formula2>
    </dataValidation>
    <dataValidation showInputMessage="1" showErrorMessage="1" sqref="G3" xr:uid="{C6F1F2EA-01DF-4A1C-8A48-00C31CA4F1FE}"/>
  </dataValidations>
  <pageMargins left="0.42" right="0.17" top="0.46875" bottom="0.19" header="0.33" footer="0.31496062992125984"/>
  <pageSetup paperSize="9" scale="68" orientation="landscape" r:id="rId1"/>
  <headerFooter>
    <oddHeader>&amp;L&amp;"-,Bold Italic"Prilog B - Tablica zaduženosti</oddHeader>
  </headerFooter>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errorTitle="Neispravan format" error="Molimo odaberite produkt iz padajućeg izbornika" xr:uid="{223E9A8B-E007-4251-B417-6AC4E9978BC9}">
          <x14:formula1>
            <xm:f>Liste_formule!$E$51:$E$52</xm:f>
          </x14:formula1>
          <xm:sqref>A14:A18</xm:sqref>
        </x14:dataValidation>
        <x14:dataValidation type="list" allowBlank="1" showInputMessage="1" showErrorMessage="1" errorTitle="Neispravan format" error="Molimo odaberite produkt iz padajućeg izbornika" xr:uid="{ED021888-081D-492F-AD3C-B36154B35198}">
          <x14:formula1>
            <xm:f>Liste_formule!$E$42:$E$44</xm:f>
          </x14:formula1>
          <xm:sqref>A10:A12</xm:sqref>
        </x14:dataValidation>
        <x14:dataValidation type="list" allowBlank="1" showInputMessage="1" showErrorMessage="1" errorTitle="Neispravan format" error="Molimo odaberite produkt iz padajućeg izbornika" xr:uid="{26489930-48C5-4DED-A5E0-C57E79287807}">
          <x14:formula1>
            <xm:f>Liste_formule!$E$25:$E$30</xm:f>
          </x14:formula1>
          <xm:sqref>A4:A8</xm:sqref>
        </x14:dataValidation>
        <x14:dataValidation type="list" allowBlank="1" showInputMessage="1" showErrorMessage="1" errorTitle="Neispravan format" error="Molimo odaberite produkt iz padajućeg izbornika" xr:uid="{D1EB38D1-E6C6-4EB3-99CF-856384134765}">
          <x14:formula1>
            <xm:f>Liste_formule!$E$37:$E$38</xm:f>
          </x14:formula1>
          <xm:sqref>A23:A24</xm:sqref>
        </x14:dataValidation>
        <x14:dataValidation type="list" allowBlank="1" showInputMessage="1" showErrorMessage="1" errorTitle="Neispravan format" error="Molimo odaberite produkt iz padajućeg izbornika" xr:uid="{5B101124-71DB-44A1-B606-9B59BDCF477F}">
          <x14:formula1>
            <xm:f>Liste_formule!$G$41:$G$45</xm:f>
          </x14:formula1>
          <xm:sqref>A20:A21</xm:sqref>
        </x14:dataValidation>
        <x14:dataValidation type="list" allowBlank="1" showInputMessage="1" showErrorMessage="1" xr:uid="{1AAEEBFB-E364-47D3-99FA-92433DD42F7D}">
          <x14:formula1>
            <xm:f>Liste_formule!$G$31:$G$36</xm:f>
          </x14:formula1>
          <xm:sqref>E4:E8</xm:sqref>
        </x14:dataValidation>
        <x14:dataValidation type="list" allowBlank="1" showInputMessage="1" showErrorMessage="1" xr:uid="{A9F81CDE-0C91-424E-8A39-CA700B198CB1}">
          <x14:formula1>
            <xm:f>Liste_formule!$E$31:$E$33</xm:f>
          </x14:formula1>
          <xm:sqref>E14:E18</xm:sqref>
        </x14:dataValidation>
        <x14:dataValidation type="list" allowBlank="1" showInputMessage="1" showErrorMessage="1" xr:uid="{467D3B74-0173-4DC9-9571-282F2648B673}">
          <x14:formula1>
            <xm:f>Liste_formule!$E$31:$E$36</xm:f>
          </x14:formula1>
          <xm:sqref>E20:E21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806B-900F-4AF5-9B61-BA88FC0EF3D0}">
  <sheetPr>
    <pageSetUpPr fitToPage="1"/>
  </sheetPr>
  <dimension ref="B1:N42"/>
  <sheetViews>
    <sheetView showGridLines="0" showRuler="0" view="pageLayout" zoomScale="93" zoomScaleNormal="110" zoomScalePageLayoutView="93" workbookViewId="0">
      <selection activeCell="G18" sqref="G18"/>
    </sheetView>
  </sheetViews>
  <sheetFormatPr defaultColWidth="9.109375" defaultRowHeight="14.4" x14ac:dyDescent="0.3"/>
  <cols>
    <col min="1" max="1" width="4.33203125" style="45" customWidth="1"/>
    <col min="2" max="2" width="2" bestFit="1" customWidth="1"/>
    <col min="3" max="3" width="23" customWidth="1"/>
    <col min="4" max="4" width="22.33203125" customWidth="1"/>
    <col min="5" max="5" width="17.6640625" customWidth="1"/>
    <col min="6" max="6" width="18.109375" customWidth="1"/>
    <col min="7" max="7" width="12.88671875" customWidth="1"/>
    <col min="8" max="8" width="2" customWidth="1"/>
    <col min="9" max="9" width="21.5546875" customWidth="1"/>
    <col min="10" max="10" width="25.44140625" customWidth="1"/>
    <col min="11" max="11" width="17.6640625" customWidth="1"/>
    <col min="12" max="12" width="21.44140625" customWidth="1"/>
    <col min="13" max="13" width="14.44140625" customWidth="1"/>
    <col min="14" max="14" width="8.88671875" customWidth="1"/>
    <col min="15" max="16384" width="9.109375" style="45"/>
  </cols>
  <sheetData>
    <row r="1" spans="2:14" ht="21" customHeight="1" x14ac:dyDescent="0.25">
      <c r="B1" s="164"/>
      <c r="C1" s="164"/>
      <c r="D1" s="45"/>
      <c r="E1" s="165"/>
      <c r="F1" s="165"/>
      <c r="G1" s="166"/>
      <c r="H1" s="166"/>
      <c r="I1" s="167"/>
      <c r="J1" s="168" t="s">
        <v>66</v>
      </c>
      <c r="K1" s="169">
        <v>44469</v>
      </c>
      <c r="L1" s="45"/>
      <c r="M1" s="45"/>
      <c r="N1" s="45"/>
    </row>
    <row r="2" spans="2:14" ht="13.2" x14ac:dyDescent="0.25">
      <c r="B2" s="170"/>
      <c r="C2" s="171"/>
      <c r="D2" s="171"/>
      <c r="E2" s="171"/>
      <c r="F2" s="170"/>
      <c r="G2" s="166"/>
      <c r="H2" s="166"/>
      <c r="I2" s="45"/>
      <c r="J2" s="45"/>
      <c r="K2" s="45"/>
      <c r="L2" s="45"/>
      <c r="M2" s="45"/>
      <c r="N2" s="45"/>
    </row>
    <row r="3" spans="2:14" ht="13.2" x14ac:dyDescent="0.25">
      <c r="B3" s="170"/>
      <c r="C3" s="171"/>
      <c r="D3" s="171"/>
      <c r="E3" s="171"/>
      <c r="F3" s="170"/>
      <c r="G3" s="166"/>
      <c r="H3" s="166"/>
      <c r="I3" s="45"/>
      <c r="J3" s="45"/>
      <c r="K3" s="45"/>
      <c r="L3" s="45"/>
      <c r="M3" s="45"/>
      <c r="N3" s="45"/>
    </row>
    <row r="4" spans="2:14" ht="24" customHeight="1" x14ac:dyDescent="0.25">
      <c r="B4" s="304" t="s">
        <v>65</v>
      </c>
      <c r="C4" s="304"/>
      <c r="D4" s="305" t="str">
        <f>IF(AND('Prilog A'!B3="",A5=""),"",'Prilog A'!B3)</f>
        <v>XXXXXXX =&gt; OBAVEZNO POLJE</v>
      </c>
      <c r="E4" s="305"/>
      <c r="F4" s="305"/>
      <c r="G4" s="172"/>
      <c r="H4" s="172"/>
      <c r="I4" s="172"/>
      <c r="J4" s="173"/>
      <c r="K4" s="173"/>
      <c r="L4" s="45"/>
      <c r="M4" s="45"/>
      <c r="N4" s="45"/>
    </row>
    <row r="5" spans="2:14" ht="13.5" customHeight="1" x14ac:dyDescent="0.25">
      <c r="B5" s="170"/>
      <c r="C5" s="174"/>
      <c r="D5" s="175"/>
      <c r="E5" s="175"/>
      <c r="F5" s="175"/>
      <c r="G5" s="166"/>
      <c r="H5" s="166"/>
      <c r="I5" s="45"/>
      <c r="J5" s="45"/>
      <c r="K5" s="45"/>
      <c r="L5" s="45"/>
      <c r="M5" s="45"/>
      <c r="N5" s="45"/>
    </row>
    <row r="6" spans="2:14" ht="9.75" customHeight="1" x14ac:dyDescent="0.25">
      <c r="B6" s="170"/>
      <c r="C6" s="176"/>
      <c r="D6" s="177"/>
      <c r="E6" s="45"/>
      <c r="F6" s="45"/>
      <c r="G6" s="166"/>
      <c r="H6" s="166"/>
      <c r="I6" s="45"/>
      <c r="J6" s="45"/>
      <c r="K6" s="45"/>
      <c r="L6" s="45"/>
      <c r="M6" s="45"/>
      <c r="N6" s="45"/>
    </row>
    <row r="7" spans="2:14" ht="9" customHeight="1" x14ac:dyDescent="0.25">
      <c r="B7" s="170"/>
      <c r="C7" s="174"/>
      <c r="D7" s="177"/>
      <c r="E7" s="178"/>
      <c r="F7" s="175"/>
      <c r="G7" s="166"/>
      <c r="H7" s="166"/>
      <c r="I7" s="45"/>
      <c r="J7" s="45"/>
      <c r="K7" s="45"/>
      <c r="L7" s="45"/>
      <c r="M7" s="179"/>
      <c r="N7" s="45"/>
    </row>
    <row r="8" spans="2:14" ht="15" customHeight="1" x14ac:dyDescent="0.25">
      <c r="B8" s="306" t="s">
        <v>176</v>
      </c>
      <c r="C8" s="306"/>
      <c r="D8" s="306"/>
      <c r="E8" s="306"/>
      <c r="F8" s="306"/>
      <c r="G8" s="180"/>
      <c r="H8" s="306" t="s">
        <v>177</v>
      </c>
      <c r="I8" s="306"/>
      <c r="J8" s="306"/>
      <c r="K8" s="306"/>
      <c r="L8" s="306"/>
      <c r="M8" s="181"/>
      <c r="N8" s="182"/>
    </row>
    <row r="9" spans="2:14" ht="13.2" x14ac:dyDescent="0.25">
      <c r="B9" s="183"/>
      <c r="C9" s="183"/>
      <c r="D9" s="183"/>
      <c r="E9" s="183"/>
      <c r="F9" s="183"/>
      <c r="G9" s="180"/>
      <c r="H9" s="184"/>
      <c r="I9" s="184"/>
      <c r="J9" s="184"/>
      <c r="K9" s="184"/>
      <c r="L9" s="184"/>
      <c r="M9" s="185"/>
      <c r="N9" s="182"/>
    </row>
    <row r="10" spans="2:14" ht="28.5" customHeight="1" x14ac:dyDescent="0.25">
      <c r="B10" s="90"/>
      <c r="C10" s="294" t="s">
        <v>178</v>
      </c>
      <c r="D10" s="294"/>
      <c r="E10" s="186" t="s">
        <v>238</v>
      </c>
      <c r="F10" s="186" t="s">
        <v>179</v>
      </c>
      <c r="G10" s="90"/>
      <c r="H10" s="101"/>
      <c r="I10" s="294" t="s">
        <v>180</v>
      </c>
      <c r="J10" s="294"/>
      <c r="K10" s="186" t="s">
        <v>238</v>
      </c>
      <c r="L10" s="186" t="s">
        <v>179</v>
      </c>
      <c r="M10" s="187"/>
      <c r="N10" s="50"/>
    </row>
    <row r="11" spans="2:14" ht="21.15" customHeight="1" x14ac:dyDescent="0.25">
      <c r="B11" s="188">
        <v>1</v>
      </c>
      <c r="C11" s="302"/>
      <c r="D11" s="302"/>
      <c r="E11" s="257"/>
      <c r="F11" s="189" t="str">
        <f>IF($E$17=0,"",E11/$E$17)</f>
        <v/>
      </c>
      <c r="G11" s="90"/>
      <c r="H11" s="190">
        <v>1</v>
      </c>
      <c r="I11" s="303"/>
      <c r="J11" s="303"/>
      <c r="K11" s="257"/>
      <c r="L11" s="189" t="str">
        <f t="shared" ref="L11:L17" si="0">IF($K$17=0,"",K11/$K$17)</f>
        <v/>
      </c>
      <c r="M11" s="191"/>
      <c r="N11" s="50"/>
    </row>
    <row r="12" spans="2:14" ht="21.15" customHeight="1" x14ac:dyDescent="0.25">
      <c r="B12" s="192">
        <v>2</v>
      </c>
      <c r="C12" s="298"/>
      <c r="D12" s="298"/>
      <c r="E12" s="258"/>
      <c r="F12" s="193" t="str">
        <f t="shared" ref="F12:F17" si="1">IF($E$17=0,"",E12/$E$17)</f>
        <v/>
      </c>
      <c r="G12" s="90"/>
      <c r="H12" s="194">
        <v>2</v>
      </c>
      <c r="I12" s="299"/>
      <c r="J12" s="299"/>
      <c r="K12" s="258"/>
      <c r="L12" s="193" t="str">
        <f t="shared" si="0"/>
        <v/>
      </c>
      <c r="M12" s="191"/>
      <c r="N12" s="50"/>
    </row>
    <row r="13" spans="2:14" ht="21.15" customHeight="1" x14ac:dyDescent="0.25">
      <c r="B13" s="192">
        <v>3</v>
      </c>
      <c r="C13" s="298"/>
      <c r="D13" s="298"/>
      <c r="E13" s="258"/>
      <c r="F13" s="193" t="str">
        <f t="shared" si="1"/>
        <v/>
      </c>
      <c r="G13" s="90"/>
      <c r="H13" s="194">
        <v>3</v>
      </c>
      <c r="I13" s="299"/>
      <c r="J13" s="299"/>
      <c r="K13" s="258"/>
      <c r="L13" s="193" t="str">
        <f t="shared" si="0"/>
        <v/>
      </c>
      <c r="M13" s="191"/>
      <c r="N13" s="50"/>
    </row>
    <row r="14" spans="2:14" ht="21.15" customHeight="1" x14ac:dyDescent="0.25">
      <c r="B14" s="192">
        <v>4</v>
      </c>
      <c r="C14" s="298"/>
      <c r="D14" s="298"/>
      <c r="E14" s="258"/>
      <c r="F14" s="193" t="str">
        <f t="shared" si="1"/>
        <v/>
      </c>
      <c r="G14" s="90"/>
      <c r="H14" s="194">
        <v>4</v>
      </c>
      <c r="I14" s="299"/>
      <c r="J14" s="299"/>
      <c r="K14" s="258"/>
      <c r="L14" s="193" t="str">
        <f t="shared" si="0"/>
        <v/>
      </c>
      <c r="M14" s="191"/>
      <c r="N14" s="50"/>
    </row>
    <row r="15" spans="2:14" ht="21.15" customHeight="1" x14ac:dyDescent="0.25">
      <c r="B15" s="192">
        <v>5</v>
      </c>
      <c r="C15" s="298"/>
      <c r="D15" s="298"/>
      <c r="E15" s="258"/>
      <c r="F15" s="193" t="str">
        <f t="shared" si="1"/>
        <v/>
      </c>
      <c r="G15" s="90"/>
      <c r="H15" s="194">
        <v>5</v>
      </c>
      <c r="I15" s="299"/>
      <c r="J15" s="299"/>
      <c r="K15" s="258"/>
      <c r="L15" s="193" t="str">
        <f t="shared" si="0"/>
        <v/>
      </c>
      <c r="M15" s="191"/>
      <c r="N15" s="50"/>
    </row>
    <row r="16" spans="2:14" ht="21.15" customHeight="1" x14ac:dyDescent="0.25">
      <c r="B16" s="195">
        <v>6</v>
      </c>
      <c r="C16" s="300" t="s">
        <v>181</v>
      </c>
      <c r="D16" s="300"/>
      <c r="E16" s="261">
        <f>E17-SUM(E11:E15)</f>
        <v>0</v>
      </c>
      <c r="F16" s="196" t="str">
        <f t="shared" si="1"/>
        <v/>
      </c>
      <c r="G16" s="90"/>
      <c r="H16" s="197">
        <v>6</v>
      </c>
      <c r="I16" s="301" t="s">
        <v>181</v>
      </c>
      <c r="J16" s="301"/>
      <c r="K16" s="259">
        <f>K17-SUM(K11:K15)</f>
        <v>0</v>
      </c>
      <c r="L16" s="198" t="str">
        <f t="shared" si="0"/>
        <v/>
      </c>
      <c r="M16" s="191"/>
      <c r="N16" s="50"/>
    </row>
    <row r="17" spans="2:14" ht="21.15" customHeight="1" x14ac:dyDescent="0.25">
      <c r="B17" s="291" t="s">
        <v>182</v>
      </c>
      <c r="C17" s="292"/>
      <c r="D17" s="293"/>
      <c r="E17" s="262"/>
      <c r="F17" s="199" t="str">
        <f t="shared" si="1"/>
        <v/>
      </c>
      <c r="G17" s="90"/>
      <c r="H17" s="291" t="s">
        <v>182</v>
      </c>
      <c r="I17" s="292"/>
      <c r="J17" s="293"/>
      <c r="K17" s="260"/>
      <c r="L17" s="199" t="str">
        <f t="shared" si="0"/>
        <v/>
      </c>
      <c r="M17" s="191"/>
      <c r="N17" s="45"/>
    </row>
    <row r="18" spans="2:14" ht="21.15" customHeight="1" x14ac:dyDescent="0.25">
      <c r="B18" s="200" t="s">
        <v>183</v>
      </c>
      <c r="C18" s="95"/>
      <c r="D18" s="201"/>
      <c r="E18" s="202"/>
      <c r="F18" s="203"/>
      <c r="G18" s="90"/>
      <c r="H18" s="201"/>
      <c r="I18" s="201"/>
      <c r="J18" s="201"/>
      <c r="K18" s="202"/>
      <c r="L18" s="203"/>
      <c r="M18" s="191"/>
      <c r="N18" s="45"/>
    </row>
    <row r="19" spans="2:14" ht="21.15" customHeight="1" thickBot="1" x14ac:dyDescent="0.3">
      <c r="B19" s="90"/>
      <c r="C19" s="204"/>
      <c r="D19" s="204"/>
      <c r="E19" s="205"/>
      <c r="F19" s="203"/>
      <c r="G19" s="90"/>
      <c r="H19" s="101"/>
      <c r="I19" s="204"/>
      <c r="J19" s="204"/>
      <c r="K19" s="205"/>
      <c r="L19" s="203"/>
      <c r="M19" s="203"/>
      <c r="N19" s="45"/>
    </row>
    <row r="20" spans="2:14" ht="21.75" customHeight="1" thickTop="1" thickBot="1" x14ac:dyDescent="0.3">
      <c r="B20" s="90"/>
      <c r="C20" s="294" t="s">
        <v>184</v>
      </c>
      <c r="D20" s="294"/>
      <c r="E20" s="206" t="str">
        <f>IF(E17="","",F17-F16)</f>
        <v/>
      </c>
      <c r="F20" s="90"/>
      <c r="G20" s="90"/>
      <c r="H20" s="90"/>
      <c r="I20" s="294" t="s">
        <v>185</v>
      </c>
      <c r="J20" s="294"/>
      <c r="K20" s="206" t="str">
        <f>IF(K17="","",L17-L16)</f>
        <v/>
      </c>
      <c r="L20" s="90"/>
      <c r="M20" s="90"/>
      <c r="N20" s="45"/>
    </row>
    <row r="21" spans="2:14" ht="21.75" customHeight="1" thickTop="1" x14ac:dyDescent="0.25">
      <c r="B21" s="90"/>
      <c r="C21" s="207"/>
      <c r="D21" s="207"/>
      <c r="E21" s="208"/>
      <c r="F21" s="90"/>
      <c r="G21" s="90"/>
      <c r="H21" s="90"/>
      <c r="I21" s="90"/>
      <c r="J21" s="90"/>
      <c r="K21" s="90"/>
      <c r="L21" s="90"/>
      <c r="M21" s="90"/>
      <c r="N21" s="45"/>
    </row>
    <row r="22" spans="2:14" ht="13.2" x14ac:dyDescent="0.25">
      <c r="B22" s="45"/>
      <c r="C22" s="45"/>
      <c r="D22" s="45"/>
      <c r="E22" s="209"/>
      <c r="F22" s="45"/>
      <c r="G22" s="45"/>
      <c r="H22" s="45"/>
      <c r="I22" s="45"/>
      <c r="J22" s="45"/>
      <c r="K22" s="45"/>
      <c r="L22" s="45"/>
      <c r="M22" s="45"/>
      <c r="N22" s="45"/>
    </row>
    <row r="23" spans="2:14" x14ac:dyDescent="0.3">
      <c r="B23" s="87" t="s">
        <v>116</v>
      </c>
      <c r="C23" s="87"/>
      <c r="D23" s="50"/>
      <c r="E23" s="50"/>
      <c r="F23" s="50"/>
      <c r="G23" s="50"/>
      <c r="H23" s="50"/>
      <c r="I23" s="50"/>
      <c r="J23" s="50"/>
      <c r="N23" s="45"/>
    </row>
    <row r="24" spans="2:14" x14ac:dyDescent="0.3">
      <c r="B24" s="89" t="s">
        <v>117</v>
      </c>
      <c r="C24" s="89"/>
      <c r="D24" s="50"/>
      <c r="E24" s="50"/>
      <c r="F24" s="50"/>
      <c r="G24" s="50"/>
      <c r="H24" s="50"/>
      <c r="I24" s="50"/>
      <c r="J24" s="50"/>
      <c r="N24" s="45"/>
    </row>
    <row r="25" spans="2:14" ht="28.5" customHeight="1" x14ac:dyDescent="0.25">
      <c r="B25" s="295"/>
      <c r="C25" s="296"/>
      <c r="D25" s="296"/>
      <c r="E25" s="296"/>
      <c r="F25" s="296"/>
      <c r="G25" s="296"/>
      <c r="H25" s="296"/>
      <c r="I25" s="296"/>
      <c r="J25" s="296"/>
      <c r="K25" s="50"/>
      <c r="L25" s="50"/>
      <c r="M25" s="50"/>
      <c r="N25" s="50"/>
    </row>
    <row r="26" spans="2:14" ht="13.8" x14ac:dyDescent="0.25">
      <c r="B26" s="210"/>
      <c r="C26" s="210"/>
      <c r="D26" s="210"/>
      <c r="E26" s="210"/>
      <c r="F26" s="210"/>
      <c r="G26" s="210"/>
      <c r="H26" s="210"/>
      <c r="I26" s="210"/>
      <c r="J26" s="210"/>
      <c r="K26" s="50"/>
      <c r="L26" s="50"/>
      <c r="M26" s="50"/>
      <c r="N26" s="50"/>
    </row>
    <row r="27" spans="2:14" ht="13.8" x14ac:dyDescent="0.25">
      <c r="B27" s="297"/>
      <c r="C27" s="297"/>
      <c r="D27" s="297"/>
      <c r="E27" s="211"/>
      <c r="F27" s="210"/>
      <c r="G27" s="210"/>
      <c r="H27" s="210"/>
      <c r="I27" s="210"/>
      <c r="J27" s="210"/>
      <c r="K27" s="50"/>
      <c r="L27" s="50"/>
      <c r="M27" s="50"/>
      <c r="N27" s="50"/>
    </row>
    <row r="28" spans="2:14" s="105" customFormat="1" ht="24.75" customHeight="1" x14ac:dyDescent="0.2">
      <c r="B28" s="212"/>
      <c r="C28" s="212"/>
      <c r="D28" s="212"/>
      <c r="E28" s="213"/>
      <c r="F28" s="214"/>
    </row>
    <row r="29" spans="2:14" s="218" customFormat="1" ht="15.6" x14ac:dyDescent="0.3">
      <c r="B29" s="289"/>
      <c r="C29" s="289"/>
      <c r="D29" s="215"/>
      <c r="E29" s="216"/>
      <c r="F29" s="217"/>
      <c r="G29" s="155"/>
      <c r="H29" s="155"/>
      <c r="I29" s="155"/>
      <c r="J29" s="155"/>
    </row>
    <row r="30" spans="2:14" s="72" customFormat="1" ht="15" customHeight="1" x14ac:dyDescent="0.3">
      <c r="B30" s="219"/>
      <c r="C30" s="220"/>
      <c r="D30" s="220"/>
      <c r="E30" s="221"/>
      <c r="F30" s="222"/>
      <c r="G30" s="155"/>
      <c r="H30" s="155"/>
      <c r="I30" s="155"/>
      <c r="J30" s="155"/>
      <c r="K30" s="155"/>
      <c r="L30" s="155"/>
      <c r="M30" s="155"/>
      <c r="N30" s="155"/>
    </row>
    <row r="31" spans="2:14" s="72" customFormat="1" x14ac:dyDescent="0.3">
      <c r="B31" s="223"/>
      <c r="C31" s="224"/>
      <c r="D31" s="224"/>
      <c r="E31" s="225"/>
      <c r="F31" s="223"/>
      <c r="G31" s="155"/>
      <c r="H31" s="155"/>
      <c r="I31" s="155"/>
      <c r="J31" s="290"/>
      <c r="K31" s="290"/>
      <c r="L31" s="290"/>
      <c r="M31" s="226"/>
      <c r="N31" s="155"/>
    </row>
    <row r="32" spans="2:14" s="72" customFormat="1" x14ac:dyDescent="0.3">
      <c r="B32" s="155"/>
      <c r="C32" s="155"/>
      <c r="D32" s="155"/>
      <c r="E32" s="155"/>
      <c r="F32" s="227"/>
      <c r="G32" s="155"/>
      <c r="H32" s="155"/>
      <c r="I32" s="155"/>
      <c r="J32" s="290"/>
      <c r="K32" s="290"/>
      <c r="L32" s="290"/>
      <c r="M32" s="226"/>
      <c r="N32" s="155"/>
    </row>
    <row r="33" spans="2:14" s="72" customFormat="1" ht="15.6" x14ac:dyDescent="0.3">
      <c r="B33"/>
      <c r="C33" s="228"/>
      <c r="D33" s="228"/>
      <c r="E33" s="229"/>
      <c r="F33" s="223"/>
      <c r="G33" s="155"/>
      <c r="H33" s="155"/>
      <c r="I33" s="155"/>
      <c r="J33" s="155"/>
      <c r="K33" s="155"/>
      <c r="L33" s="155"/>
      <c r="M33" s="155"/>
      <c r="N33" s="155"/>
    </row>
    <row r="34" spans="2:14" s="72" customFormat="1" ht="15.6" x14ac:dyDescent="0.3">
      <c r="B34"/>
      <c r="C34" s="228"/>
      <c r="D34" s="228"/>
      <c r="E34" s="229"/>
      <c r="F34" s="155"/>
      <c r="G34" s="155"/>
      <c r="H34" s="155"/>
      <c r="I34" s="155"/>
      <c r="J34" s="155"/>
      <c r="K34" s="155"/>
      <c r="L34" s="155"/>
      <c r="M34" s="155"/>
      <c r="N34" s="155"/>
    </row>
    <row r="35" spans="2:14" s="72" customFormat="1" ht="15.6" x14ac:dyDescent="0.3">
      <c r="B35"/>
      <c r="C35" s="228"/>
      <c r="D35" s="228"/>
      <c r="E35" s="229"/>
      <c r="F35" s="230"/>
      <c r="G35"/>
      <c r="H35"/>
      <c r="I35"/>
      <c r="J35"/>
      <c r="K35" s="155"/>
      <c r="L35" s="155"/>
      <c r="M35" s="155"/>
      <c r="N35" s="155"/>
    </row>
    <row r="36" spans="2:14" x14ac:dyDescent="0.3">
      <c r="F36" s="230"/>
    </row>
    <row r="37" spans="2:14" x14ac:dyDescent="0.3">
      <c r="F37" s="230"/>
    </row>
    <row r="38" spans="2:14" x14ac:dyDescent="0.3">
      <c r="E38" s="231"/>
    </row>
    <row r="39" spans="2:14" x14ac:dyDescent="0.3">
      <c r="B39" s="231"/>
    </row>
    <row r="40" spans="2:14" x14ac:dyDescent="0.3">
      <c r="F40" s="231"/>
    </row>
    <row r="41" spans="2:14" ht="12.75" customHeight="1" x14ac:dyDescent="0.3"/>
    <row r="42" spans="2:14" ht="29.25" customHeight="1" x14ac:dyDescent="0.3"/>
  </sheetData>
  <sheetProtection algorithmName="SHA-512" hashValue="Ob2GMhsB3BjUQBDo0HAtaQ58tXzV6FI8Eh+YBFUZqno45xGm8ABR3aII3+kSOgPeBRZLPLt6e+OQl5v5dLZRSg==" saltValue="PBLbJpSRJS2KMFp4vwbvPg==" spinCount="100000" sheet="1" objects="1" scenarios="1" insertRows="0"/>
  <mergeCells count="26">
    <mergeCell ref="B4:C4"/>
    <mergeCell ref="D4:F4"/>
    <mergeCell ref="B8:F8"/>
    <mergeCell ref="H8:L8"/>
    <mergeCell ref="C10:D10"/>
    <mergeCell ref="I10:J10"/>
    <mergeCell ref="C11:D11"/>
    <mergeCell ref="I11:J11"/>
    <mergeCell ref="C12:D12"/>
    <mergeCell ref="I12:J12"/>
    <mergeCell ref="C13:D13"/>
    <mergeCell ref="I13:J13"/>
    <mergeCell ref="C14:D14"/>
    <mergeCell ref="I14:J14"/>
    <mergeCell ref="C15:D15"/>
    <mergeCell ref="I15:J15"/>
    <mergeCell ref="C16:D16"/>
    <mergeCell ref="I16:J16"/>
    <mergeCell ref="B29:C29"/>
    <mergeCell ref="J31:L32"/>
    <mergeCell ref="B17:D17"/>
    <mergeCell ref="H17:J17"/>
    <mergeCell ref="C20:D20"/>
    <mergeCell ref="I20:J20"/>
    <mergeCell ref="B25:J25"/>
    <mergeCell ref="B27:D27"/>
  </mergeCells>
  <pageMargins left="0.25972222222222224" right="0.70866141732283472" top="9.5486111111111105E-2" bottom="0.74803149606299213" header="0.31496062992125984" footer="0.31496062992125984"/>
  <pageSetup paperSize="9" scale="67" orientation="landscape" horizontalDpi="4294967295" verticalDpi="4294967295" r:id="rId1"/>
  <headerFooter>
    <oddHeader>&amp;L&amp;"-,Bold Italic"          Prilog C - Popis kupaca i dobavljača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zoomScaleNormal="100" workbookViewId="0">
      <selection activeCell="B5" sqref="B5"/>
    </sheetView>
  </sheetViews>
  <sheetFormatPr defaultRowHeight="14.4" x14ac:dyDescent="0.3"/>
  <cols>
    <col min="1" max="1" width="5" customWidth="1"/>
    <col min="2" max="2" width="68.88671875" customWidth="1"/>
    <col min="3" max="3" width="20.6640625" customWidth="1"/>
    <col min="4" max="4" width="28.6640625" customWidth="1"/>
    <col min="5" max="14" width="17.44140625" customWidth="1"/>
    <col min="15" max="15" width="15.44140625" style="1" customWidth="1"/>
    <col min="16" max="16" width="15.5546875" customWidth="1"/>
    <col min="17" max="17" width="7.33203125" customWidth="1"/>
    <col min="18" max="26" width="9.109375" customWidth="1"/>
    <col min="27" max="27" width="14.6640625" customWidth="1"/>
    <col min="28" max="28" width="67.5546875" customWidth="1"/>
    <col min="29" max="29" width="23.5546875" customWidth="1"/>
    <col min="30" max="32" width="32" customWidth="1"/>
  </cols>
  <sheetData>
    <row r="1" spans="1:29" x14ac:dyDescent="0.3">
      <c r="A1" s="307" t="s">
        <v>30</v>
      </c>
      <c r="B1" s="308"/>
    </row>
    <row r="2" spans="1:29" ht="15" thickBot="1" x14ac:dyDescent="0.35">
      <c r="A2" s="2"/>
      <c r="B2" s="3"/>
      <c r="D2" s="155"/>
    </row>
    <row r="3" spans="1:29" ht="46.5" customHeight="1" thickBot="1" x14ac:dyDescent="0.35">
      <c r="A3" s="309" t="s">
        <v>0</v>
      </c>
      <c r="B3" s="310"/>
      <c r="C3" s="20" t="s">
        <v>1</v>
      </c>
      <c r="D3" s="19" t="s">
        <v>2</v>
      </c>
      <c r="O3"/>
      <c r="AA3" s="239" t="s">
        <v>62</v>
      </c>
      <c r="AB3" s="240" t="s">
        <v>32</v>
      </c>
      <c r="AC3" s="241" t="s">
        <v>33</v>
      </c>
    </row>
    <row r="4" spans="1:29" ht="102" customHeight="1" thickBot="1" x14ac:dyDescent="0.35">
      <c r="A4" s="4">
        <v>1</v>
      </c>
      <c r="B4" s="5" t="s">
        <v>20</v>
      </c>
      <c r="C4" s="7" t="str">
        <f>IF(AND('Prilog B'!G32&gt;=('Prilog A'!H7*0.3),'Prilog A'!H7&gt;0),"Da","Ne")</f>
        <v>Ne</v>
      </c>
      <c r="D4" s="21"/>
      <c r="E4" s="40"/>
      <c r="F4" s="40"/>
      <c r="G4" s="40"/>
      <c r="H4" s="40"/>
      <c r="I4" s="40"/>
      <c r="J4" s="40"/>
      <c r="K4" s="40"/>
      <c r="L4" s="40"/>
      <c r="M4" s="40"/>
      <c r="N4" s="40"/>
      <c r="O4"/>
      <c r="AA4" s="237" t="s">
        <v>57</v>
      </c>
      <c r="AB4" s="238" t="s">
        <v>42</v>
      </c>
      <c r="AC4" s="238" t="s">
        <v>43</v>
      </c>
    </row>
    <row r="5" spans="1:29" ht="81.75" customHeight="1" thickBot="1" x14ac:dyDescent="0.35">
      <c r="A5" s="4">
        <v>2</v>
      </c>
      <c r="B5" s="5" t="s">
        <v>17</v>
      </c>
      <c r="C5" s="17" t="s">
        <v>44</v>
      </c>
      <c r="D5" s="6"/>
      <c r="E5" s="41"/>
      <c r="F5" s="41"/>
      <c r="G5" s="41"/>
      <c r="H5" s="41"/>
      <c r="I5" s="41"/>
      <c r="J5" s="41"/>
      <c r="K5" s="41"/>
      <c r="L5" s="41"/>
      <c r="M5" s="41"/>
      <c r="N5" s="41"/>
      <c r="O5"/>
      <c r="AA5" s="29" t="s">
        <v>31</v>
      </c>
      <c r="AB5" s="26" t="s">
        <v>44</v>
      </c>
      <c r="AC5" s="26"/>
    </row>
    <row r="6" spans="1:29" ht="76.5" customHeight="1" thickBot="1" x14ac:dyDescent="0.35">
      <c r="A6" s="4">
        <v>3</v>
      </c>
      <c r="B6" s="5" t="s">
        <v>18</v>
      </c>
      <c r="C6" s="7" t="str">
        <f>IF(OR(AND('Prilog C'!E11&lt;('Prilog A'!B8*0.3),AND('Prilog C'!E12&lt;('Prilog A'!B8*0.3),AND('Prilog C'!E13&lt;('Prilog A'!B8*0.3),AND('Prilog C'!E14&lt;('Prilog A'!B8*0.3),AND('Prilog C'!E15&lt;('Prilog A'!B8*0.3)))))),'Prilog A'!B8=""),"Ne","Da")</f>
        <v>Ne</v>
      </c>
      <c r="D6" s="6"/>
      <c r="E6" s="41"/>
      <c r="F6" s="41"/>
      <c r="G6" s="41"/>
      <c r="H6" s="41"/>
      <c r="I6" s="41"/>
      <c r="J6" s="41"/>
      <c r="K6" s="41"/>
      <c r="L6" s="41"/>
      <c r="M6" s="41"/>
      <c r="N6" s="41"/>
      <c r="O6"/>
      <c r="AA6" s="28" t="s">
        <v>57</v>
      </c>
      <c r="AB6" s="23" t="s">
        <v>45</v>
      </c>
      <c r="AC6" s="27" t="s">
        <v>46</v>
      </c>
    </row>
    <row r="7" spans="1:29" ht="54" customHeight="1" thickBot="1" x14ac:dyDescent="0.35">
      <c r="A7" s="4">
        <v>4</v>
      </c>
      <c r="B7" s="5" t="s">
        <v>19</v>
      </c>
      <c r="C7" s="7" t="str">
        <f>IF(OR(AND('Prilog C'!E11&lt;('Prilog A'!B8*0.3),AND('Prilog C'!E12&lt;('Prilog A'!B8*0.3),AND('Prilog C'!E13&lt;('Prilog A'!B8*0.3),AND('Prilog C'!E14&lt;('Prilog A'!B8*0.3),AND('Prilog C'!E15&lt;('Prilog A'!B8*0.3)))))),'Prilog A'!B8=""),"Ne","Da")</f>
        <v>Ne</v>
      </c>
      <c r="D7" s="6"/>
      <c r="E7" s="41"/>
      <c r="F7" s="41"/>
      <c r="G7" s="41"/>
      <c r="H7" s="41"/>
      <c r="I7" s="41"/>
      <c r="J7" s="41"/>
      <c r="K7" s="41"/>
      <c r="L7" s="41"/>
      <c r="M7" s="41"/>
      <c r="N7" s="41"/>
      <c r="O7"/>
      <c r="AA7" s="28" t="s">
        <v>57</v>
      </c>
      <c r="AB7" s="27" t="s">
        <v>47</v>
      </c>
      <c r="AC7" s="27" t="s">
        <v>47</v>
      </c>
    </row>
    <row r="8" spans="1:29" ht="65.099999999999994" customHeight="1" thickBot="1" x14ac:dyDescent="0.35">
      <c r="A8" s="4">
        <v>5</v>
      </c>
      <c r="B8" s="5" t="s">
        <v>21</v>
      </c>
      <c r="C8" s="7" t="s">
        <v>44</v>
      </c>
      <c r="D8" s="21"/>
      <c r="E8" s="40"/>
      <c r="F8" s="40"/>
      <c r="G8" s="40"/>
      <c r="H8" s="40"/>
      <c r="I8" s="40"/>
      <c r="J8" s="40"/>
      <c r="K8" s="40"/>
      <c r="L8" s="40"/>
      <c r="M8" s="40"/>
      <c r="N8" s="40"/>
      <c r="O8"/>
      <c r="AA8" s="30" t="s">
        <v>58</v>
      </c>
      <c r="AB8" s="27" t="s">
        <v>48</v>
      </c>
      <c r="AC8" s="27" t="s">
        <v>49</v>
      </c>
    </row>
    <row r="9" spans="1:29" ht="86.25" customHeight="1" thickBot="1" x14ac:dyDescent="0.35">
      <c r="A9" s="4">
        <v>6</v>
      </c>
      <c r="B9" s="5" t="s">
        <v>22</v>
      </c>
      <c r="C9" s="8" t="s">
        <v>44</v>
      </c>
      <c r="D9" s="6"/>
      <c r="E9" s="41"/>
      <c r="F9" s="41"/>
      <c r="G9" s="41"/>
      <c r="H9" s="41"/>
      <c r="I9" s="41"/>
      <c r="J9" s="41"/>
      <c r="K9" s="41"/>
      <c r="L9" s="41"/>
      <c r="M9" s="41"/>
      <c r="N9" s="41"/>
      <c r="O9"/>
      <c r="AA9" s="31" t="s">
        <v>59</v>
      </c>
      <c r="AB9" s="25" t="s">
        <v>50</v>
      </c>
      <c r="AC9" s="27" t="s">
        <v>49</v>
      </c>
    </row>
    <row r="10" spans="1:29" ht="37.5" customHeight="1" thickBot="1" x14ac:dyDescent="0.35">
      <c r="A10" s="4">
        <v>7</v>
      </c>
      <c r="B10" s="5" t="s">
        <v>23</v>
      </c>
      <c r="C10" s="8" t="str">
        <f>IF(OR(AND('Prilog C'!K11&lt;('Prilog A'!B8*0.2),AND('Prilog C'!K12&lt;('Prilog A'!B8*0.2),AND('Prilog C'!K13&lt;('Prilog A'!B8*0.2),AND('Prilog C'!K14&lt;('Prilog A'!B8*0.2),AND('Prilog C'!K15&lt;('Prilog A'!B8*0.2)))))),'Prilog A'!B8=""),"Ne","Da")</f>
        <v>Ne</v>
      </c>
      <c r="D10" s="6"/>
      <c r="E10" s="41"/>
      <c r="F10" s="41"/>
      <c r="G10" s="41"/>
      <c r="H10" s="41"/>
      <c r="I10" s="41"/>
      <c r="J10" s="41"/>
      <c r="K10" s="41"/>
      <c r="L10" s="41"/>
      <c r="M10" s="41"/>
      <c r="N10" s="41"/>
      <c r="O10"/>
      <c r="AA10" s="32" t="s">
        <v>57</v>
      </c>
      <c r="AB10" s="23" t="s">
        <v>51</v>
      </c>
      <c r="AC10" s="27" t="s">
        <v>52</v>
      </c>
    </row>
    <row r="11" spans="1:29" ht="115.5" customHeight="1" thickBot="1" x14ac:dyDescent="0.35">
      <c r="A11" s="18">
        <v>8</v>
      </c>
      <c r="B11" s="5" t="s">
        <v>24</v>
      </c>
      <c r="C11" s="8" t="s">
        <v>44</v>
      </c>
      <c r="D11" s="6"/>
      <c r="E11" s="41"/>
      <c r="F11" s="41"/>
      <c r="G11" s="41"/>
      <c r="H11" s="41"/>
      <c r="I11" s="41"/>
      <c r="J11" s="41"/>
      <c r="K11" s="41"/>
      <c r="L11" s="41"/>
      <c r="M11" s="41"/>
      <c r="N11" s="41"/>
      <c r="O11"/>
      <c r="AA11" s="33" t="s">
        <v>57</v>
      </c>
      <c r="AB11" s="23" t="s">
        <v>38</v>
      </c>
      <c r="AC11" s="23" t="s">
        <v>53</v>
      </c>
    </row>
    <row r="12" spans="1:29" ht="67.5" customHeight="1" thickBot="1" x14ac:dyDescent="0.35">
      <c r="A12" s="4">
        <v>9</v>
      </c>
      <c r="B12" s="5" t="s">
        <v>25</v>
      </c>
      <c r="C12" s="10" t="str">
        <f>IF(OR(AND('Prilog C'!E11&lt;('Prilog A'!B8*0.3),AND('Prilog C'!E12&lt;('Prilog A'!B8*0.3),AND('Prilog C'!E13&lt;('Prilog A'!B8*0.3),AND('Prilog C'!E14&lt;('Prilog A'!B8*0.3),AND('Prilog C'!E15&lt;('Prilog A'!B8*0.3)))))),'Prilog A'!B8=""),"Ne","Da")</f>
        <v>Ne</v>
      </c>
      <c r="D12" s="11"/>
      <c r="E12" s="42"/>
      <c r="F12" s="42"/>
      <c r="G12" s="42"/>
      <c r="H12" s="42"/>
      <c r="I12" s="42"/>
      <c r="J12" s="42"/>
      <c r="K12" s="42"/>
      <c r="L12" s="42"/>
      <c r="M12" s="42"/>
      <c r="N12" s="42"/>
      <c r="O12"/>
      <c r="AA12" s="32" t="s">
        <v>60</v>
      </c>
      <c r="AB12" s="27" t="s">
        <v>54</v>
      </c>
      <c r="AC12" s="27" t="s">
        <v>47</v>
      </c>
    </row>
    <row r="13" spans="1:29" ht="109.5" customHeight="1" thickBot="1" x14ac:dyDescent="0.35">
      <c r="A13" s="18">
        <v>10</v>
      </c>
      <c r="B13" s="5" t="s">
        <v>26</v>
      </c>
      <c r="C13" s="10" t="s">
        <v>233</v>
      </c>
      <c r="D13" s="242"/>
      <c r="E13" s="43"/>
      <c r="F13" s="43"/>
      <c r="G13" s="43"/>
      <c r="H13" s="43"/>
      <c r="I13" s="43"/>
      <c r="J13" s="43"/>
      <c r="K13" s="43"/>
      <c r="L13" s="43"/>
      <c r="M13" s="43"/>
      <c r="N13" s="43"/>
      <c r="O13"/>
      <c r="AA13" s="34" t="s">
        <v>61</v>
      </c>
      <c r="AB13" s="245" t="s">
        <v>55</v>
      </c>
      <c r="AC13" s="23" t="s">
        <v>56</v>
      </c>
    </row>
    <row r="14" spans="1:29" ht="99.75" customHeight="1" thickBot="1" x14ac:dyDescent="0.35">
      <c r="A14" s="18">
        <v>11</v>
      </c>
      <c r="B14" s="5" t="s">
        <v>27</v>
      </c>
      <c r="C14" s="10" t="s">
        <v>44</v>
      </c>
      <c r="D14" s="10"/>
      <c r="E14" s="43"/>
      <c r="F14" s="43"/>
      <c r="G14" s="43"/>
      <c r="H14" s="43"/>
      <c r="I14" s="43"/>
      <c r="J14" s="43"/>
      <c r="K14" s="43"/>
      <c r="L14" s="43"/>
      <c r="M14" s="43"/>
      <c r="N14" s="43"/>
      <c r="O14"/>
      <c r="AA14" s="35" t="s">
        <v>31</v>
      </c>
      <c r="AB14" s="23" t="s">
        <v>44</v>
      </c>
      <c r="AC14" s="23" t="s">
        <v>44</v>
      </c>
    </row>
    <row r="15" spans="1:29" ht="119.25" customHeight="1" thickBot="1" x14ac:dyDescent="0.35">
      <c r="A15" s="18">
        <v>12</v>
      </c>
      <c r="B15" s="5" t="s">
        <v>28</v>
      </c>
      <c r="C15" s="10" t="s">
        <v>44</v>
      </c>
      <c r="D15" s="11"/>
      <c r="E15" s="42"/>
      <c r="F15" s="42"/>
      <c r="G15" s="42"/>
      <c r="H15" s="42"/>
      <c r="I15" s="42"/>
      <c r="J15" s="42"/>
      <c r="K15" s="42"/>
      <c r="L15" s="42"/>
      <c r="M15" s="42"/>
      <c r="N15" s="42"/>
      <c r="O15"/>
      <c r="AA15" s="35" t="s">
        <v>31</v>
      </c>
      <c r="AB15" s="23" t="s">
        <v>44</v>
      </c>
      <c r="AC15" s="23" t="s">
        <v>44</v>
      </c>
    </row>
    <row r="16" spans="1:29" ht="124.5" customHeight="1" thickBot="1" x14ac:dyDescent="0.35">
      <c r="A16" s="18">
        <v>13</v>
      </c>
      <c r="B16" s="5" t="s">
        <v>29</v>
      </c>
      <c r="C16" s="10" t="str">
        <f>IF(('Prilog A'!E22)=0,"Ne",IF('Prilog B'!G35&gt;=(('Prilog A'!E22)*0.2),"Da","Ne"))</f>
        <v>Ne</v>
      </c>
      <c r="D16" s="243"/>
      <c r="E16" s="40"/>
      <c r="F16" s="40"/>
      <c r="G16" s="40"/>
      <c r="H16" s="40"/>
      <c r="I16" s="40"/>
      <c r="J16" s="40"/>
      <c r="K16" s="40"/>
      <c r="L16" s="40"/>
      <c r="M16" s="40"/>
      <c r="N16" s="40"/>
      <c r="O16"/>
      <c r="AA16" s="33" t="s">
        <v>57</v>
      </c>
      <c r="AB16" s="23" t="s">
        <v>231</v>
      </c>
      <c r="AC16" s="244" t="s">
        <v>232</v>
      </c>
    </row>
    <row r="17" spans="15:15" x14ac:dyDescent="0.3">
      <c r="O17" s="9"/>
    </row>
  </sheetData>
  <mergeCells count="2">
    <mergeCell ref="A1:B1"/>
    <mergeCell ref="A3:B3"/>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6"/>
  <sheetViews>
    <sheetView zoomScale="110" zoomScaleNormal="110" workbookViewId="0">
      <selection activeCell="E6" sqref="E6"/>
    </sheetView>
  </sheetViews>
  <sheetFormatPr defaultRowHeight="14.4" x14ac:dyDescent="0.3"/>
  <cols>
    <col min="1" max="1" width="6.44140625" customWidth="1"/>
    <col min="2" max="2" width="54.5546875" customWidth="1"/>
    <col min="3" max="3" width="17.44140625" customWidth="1"/>
    <col min="4" max="4" width="26.5546875" customWidth="1"/>
    <col min="5" max="5" width="25" customWidth="1"/>
    <col min="6" max="6" width="39.88671875" customWidth="1"/>
    <col min="7" max="7" width="35.88671875" customWidth="1"/>
    <col min="25" max="25" width="36.109375" customWidth="1"/>
    <col min="26" max="26" width="29.5546875" customWidth="1"/>
    <col min="27" max="27" width="36" customWidth="1"/>
  </cols>
  <sheetData>
    <row r="1" spans="1:27" x14ac:dyDescent="0.3">
      <c r="A1" s="319" t="s">
        <v>3</v>
      </c>
      <c r="B1" s="319"/>
    </row>
    <row r="2" spans="1:27" x14ac:dyDescent="0.3">
      <c r="A2" s="12"/>
      <c r="B2" s="12"/>
    </row>
    <row r="3" spans="1:27" x14ac:dyDescent="0.3">
      <c r="A3" s="12" t="s">
        <v>4</v>
      </c>
      <c r="B3" s="12"/>
    </row>
    <row r="4" spans="1:27" ht="21" customHeight="1" thickBot="1" x14ac:dyDescent="0.35">
      <c r="A4" s="13"/>
      <c r="B4" s="14"/>
      <c r="Y4" t="s">
        <v>230</v>
      </c>
    </row>
    <row r="5" spans="1:27" ht="47.25" customHeight="1" thickBot="1" x14ac:dyDescent="0.35">
      <c r="A5" s="309" t="s">
        <v>5</v>
      </c>
      <c r="B5" s="310"/>
      <c r="C5" s="19" t="s">
        <v>6</v>
      </c>
      <c r="D5" s="232" t="s">
        <v>2</v>
      </c>
      <c r="Y5" s="38" t="s">
        <v>62</v>
      </c>
      <c r="Z5" s="38" t="s">
        <v>32</v>
      </c>
      <c r="AA5" s="39" t="s">
        <v>33</v>
      </c>
    </row>
    <row r="6" spans="1:27" ht="68.25" customHeight="1" thickBot="1" x14ac:dyDescent="0.35">
      <c r="A6" s="15">
        <v>1</v>
      </c>
      <c r="B6" s="5" t="s">
        <v>11</v>
      </c>
      <c r="C6" s="16" t="s">
        <v>6</v>
      </c>
      <c r="D6" s="16"/>
      <c r="Y6" s="36" t="s">
        <v>31</v>
      </c>
      <c r="Z6" s="22" t="s">
        <v>34</v>
      </c>
      <c r="AA6" s="22" t="s">
        <v>35</v>
      </c>
    </row>
    <row r="7" spans="1:27" ht="55.5" customHeight="1" thickBot="1" x14ac:dyDescent="0.35">
      <c r="A7" s="15">
        <v>2</v>
      </c>
      <c r="B7" s="5" t="s">
        <v>10</v>
      </c>
      <c r="C7" s="16"/>
      <c r="D7" s="16"/>
      <c r="Y7" s="37" t="s">
        <v>63</v>
      </c>
      <c r="Z7" s="311" t="s">
        <v>36</v>
      </c>
      <c r="AA7" s="314" t="s">
        <v>37</v>
      </c>
    </row>
    <row r="8" spans="1:27" ht="49.5" customHeight="1" thickBot="1" x14ac:dyDescent="0.35">
      <c r="A8" s="15">
        <v>3</v>
      </c>
      <c r="B8" s="5" t="s">
        <v>9</v>
      </c>
      <c r="C8" s="16"/>
      <c r="D8" s="16"/>
      <c r="Y8" s="37" t="s">
        <v>63</v>
      </c>
      <c r="Z8" s="312"/>
      <c r="AA8" s="315"/>
    </row>
    <row r="9" spans="1:27" ht="37.5" customHeight="1" thickBot="1" x14ac:dyDescent="0.35">
      <c r="A9" s="15">
        <v>4</v>
      </c>
      <c r="B9" s="5" t="s">
        <v>12</v>
      </c>
      <c r="C9" s="16"/>
      <c r="D9" s="16"/>
      <c r="Y9" s="37" t="s">
        <v>63</v>
      </c>
      <c r="Z9" s="312"/>
      <c r="AA9" s="315"/>
    </row>
    <row r="10" spans="1:27" ht="37.5" customHeight="1" thickBot="1" x14ac:dyDescent="0.35">
      <c r="A10" s="15">
        <v>5</v>
      </c>
      <c r="B10" s="5" t="s">
        <v>13</v>
      </c>
      <c r="C10" s="16"/>
      <c r="D10" s="16"/>
      <c r="Y10" s="37" t="s">
        <v>63</v>
      </c>
      <c r="Z10" s="312"/>
      <c r="AA10" s="315"/>
    </row>
    <row r="11" spans="1:27" ht="51.75" customHeight="1" thickBot="1" x14ac:dyDescent="0.35">
      <c r="A11" s="15">
        <v>6</v>
      </c>
      <c r="B11" s="5" t="s">
        <v>14</v>
      </c>
      <c r="C11" s="16"/>
      <c r="D11" s="16"/>
      <c r="Y11" s="37" t="s">
        <v>63</v>
      </c>
      <c r="Z11" s="313"/>
      <c r="AA11" s="316"/>
    </row>
    <row r="12" spans="1:27" ht="51.75" customHeight="1" thickBot="1" x14ac:dyDescent="0.35">
      <c r="A12" s="15">
        <v>7</v>
      </c>
      <c r="B12" s="5" t="s">
        <v>15</v>
      </c>
      <c r="C12" s="16" t="s">
        <v>234</v>
      </c>
      <c r="D12" s="16"/>
      <c r="Y12" s="33" t="s">
        <v>64</v>
      </c>
      <c r="Z12" s="23" t="s">
        <v>38</v>
      </c>
      <c r="AA12" s="23" t="s">
        <v>39</v>
      </c>
    </row>
    <row r="13" spans="1:27" ht="76.5" customHeight="1" thickBot="1" x14ac:dyDescent="0.35">
      <c r="A13" s="15">
        <v>8</v>
      </c>
      <c r="B13" s="5" t="s">
        <v>16</v>
      </c>
      <c r="C13" s="16"/>
      <c r="D13" s="16"/>
      <c r="Y13" s="28" t="s">
        <v>57</v>
      </c>
      <c r="Z13" s="23" t="s">
        <v>40</v>
      </c>
      <c r="AA13" s="24" t="s">
        <v>41</v>
      </c>
    </row>
    <row r="14" spans="1:27" x14ac:dyDescent="0.3">
      <c r="A14" s="317" t="s">
        <v>7</v>
      </c>
      <c r="B14" s="318"/>
      <c r="C14" s="318"/>
      <c r="D14" s="318"/>
    </row>
    <row r="16" spans="1:27" x14ac:dyDescent="0.3">
      <c r="A16" t="s">
        <v>8</v>
      </c>
    </row>
  </sheetData>
  <sheetProtection algorithmName="SHA-512" hashValue="ACwa9Ls+dVtrO5Z/TpX2Oytet2x70J69w6c/Oa8RQjPmS7pfIIixNM/JYRkvCM+ugSW2Mt49g+gEiVEUdOnNog==" saltValue="AQyPqTGopTw9YyhLrMRdsg==" spinCount="100000" sheet="1" objects="1" scenarios="1"/>
  <mergeCells count="5">
    <mergeCell ref="Z7:Z11"/>
    <mergeCell ref="AA7:AA11"/>
    <mergeCell ref="A14:D14"/>
    <mergeCell ref="A1:B1"/>
    <mergeCell ref="A5:B5"/>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82A89-2DE3-4119-9DC9-9DBDC72B49F6}">
  <dimension ref="B2:Z74"/>
  <sheetViews>
    <sheetView topLeftCell="A5" workbookViewId="0">
      <selection activeCell="C18" sqref="C18"/>
    </sheetView>
  </sheetViews>
  <sheetFormatPr defaultRowHeight="14.4" x14ac:dyDescent="0.3"/>
  <cols>
    <col min="2" max="2" width="17.6640625" bestFit="1" customWidth="1"/>
    <col min="3" max="3" width="30.88671875" customWidth="1"/>
    <col min="5" max="5" width="44.44140625" bestFit="1" customWidth="1"/>
    <col min="7" max="7" width="26.6640625" bestFit="1" customWidth="1"/>
  </cols>
  <sheetData>
    <row r="2" spans="2:12" x14ac:dyDescent="0.3">
      <c r="B2" t="s">
        <v>186</v>
      </c>
      <c r="C2" t="s">
        <v>187</v>
      </c>
      <c r="E2" t="s">
        <v>188</v>
      </c>
    </row>
    <row r="4" spans="2:12" x14ac:dyDescent="0.3">
      <c r="B4" s="233">
        <v>44104</v>
      </c>
      <c r="C4" t="s">
        <v>189</v>
      </c>
      <c r="E4" t="s">
        <v>190</v>
      </c>
      <c r="G4" t="s">
        <v>189</v>
      </c>
      <c r="H4" t="s">
        <v>191</v>
      </c>
      <c r="I4" t="s">
        <v>192</v>
      </c>
      <c r="J4" t="s">
        <v>193</v>
      </c>
      <c r="K4" t="s">
        <v>194</v>
      </c>
      <c r="L4" t="s">
        <v>195</v>
      </c>
    </row>
    <row r="5" spans="2:12" x14ac:dyDescent="0.3">
      <c r="B5" s="233">
        <v>44195</v>
      </c>
      <c r="C5" t="s">
        <v>191</v>
      </c>
      <c r="E5" t="s">
        <v>196</v>
      </c>
    </row>
    <row r="6" spans="2:12" x14ac:dyDescent="0.3">
      <c r="B6" s="233">
        <v>44196</v>
      </c>
      <c r="C6" t="s">
        <v>192</v>
      </c>
    </row>
    <row r="7" spans="2:12" x14ac:dyDescent="0.3">
      <c r="B7" s="233">
        <v>44286</v>
      </c>
      <c r="C7" t="s">
        <v>193</v>
      </c>
      <c r="E7" t="s">
        <v>197</v>
      </c>
    </row>
    <row r="8" spans="2:12" x14ac:dyDescent="0.3">
      <c r="B8" s="233">
        <v>44377</v>
      </c>
      <c r="C8" t="s">
        <v>194</v>
      </c>
      <c r="E8" t="s">
        <v>198</v>
      </c>
    </row>
    <row r="9" spans="2:12" x14ac:dyDescent="0.3">
      <c r="B9" s="233">
        <v>44469</v>
      </c>
      <c r="C9" t="s">
        <v>195</v>
      </c>
      <c r="E9" t="s">
        <v>199</v>
      </c>
    </row>
    <row r="10" spans="2:12" x14ac:dyDescent="0.3">
      <c r="B10" s="233">
        <v>44560</v>
      </c>
      <c r="E10" t="s">
        <v>200</v>
      </c>
    </row>
    <row r="11" spans="2:12" x14ac:dyDescent="0.3">
      <c r="B11" s="233">
        <v>44561</v>
      </c>
      <c r="E11" t="s">
        <v>201</v>
      </c>
    </row>
    <row r="12" spans="2:12" x14ac:dyDescent="0.3">
      <c r="B12" s="233">
        <v>44651</v>
      </c>
      <c r="E12" t="s">
        <v>202</v>
      </c>
    </row>
    <row r="13" spans="2:12" x14ac:dyDescent="0.3">
      <c r="B13" s="233">
        <v>44742</v>
      </c>
      <c r="E13" t="s">
        <v>203</v>
      </c>
    </row>
    <row r="14" spans="2:12" x14ac:dyDescent="0.3">
      <c r="B14" s="233">
        <v>44834</v>
      </c>
      <c r="E14" t="s">
        <v>204</v>
      </c>
    </row>
    <row r="15" spans="2:12" x14ac:dyDescent="0.3">
      <c r="B15" s="233">
        <v>44925</v>
      </c>
    </row>
    <row r="16" spans="2:12" x14ac:dyDescent="0.3">
      <c r="B16" s="233">
        <v>44926</v>
      </c>
    </row>
    <row r="17" spans="2:7" x14ac:dyDescent="0.3">
      <c r="B17" s="233">
        <v>45016</v>
      </c>
      <c r="E17" t="s">
        <v>205</v>
      </c>
    </row>
    <row r="18" spans="2:7" x14ac:dyDescent="0.3">
      <c r="B18" s="233">
        <v>45107</v>
      </c>
    </row>
    <row r="19" spans="2:7" x14ac:dyDescent="0.3">
      <c r="B19" s="233">
        <v>45199</v>
      </c>
    </row>
    <row r="20" spans="2:7" x14ac:dyDescent="0.3">
      <c r="B20" s="233">
        <v>45290</v>
      </c>
    </row>
    <row r="21" spans="2:7" x14ac:dyDescent="0.3">
      <c r="B21" s="233">
        <v>45291</v>
      </c>
    </row>
    <row r="22" spans="2:7" x14ac:dyDescent="0.3">
      <c r="B22" s="233">
        <v>45382</v>
      </c>
    </row>
    <row r="23" spans="2:7" x14ac:dyDescent="0.3">
      <c r="B23" s="233">
        <v>45473</v>
      </c>
    </row>
    <row r="24" spans="2:7" x14ac:dyDescent="0.3">
      <c r="B24" s="233">
        <v>45565</v>
      </c>
    </row>
    <row r="25" spans="2:7" x14ac:dyDescent="0.3">
      <c r="B25" s="233">
        <v>45656</v>
      </c>
      <c r="E25" t="s">
        <v>190</v>
      </c>
    </row>
    <row r="26" spans="2:7" x14ac:dyDescent="0.3">
      <c r="B26" s="233">
        <v>45657</v>
      </c>
      <c r="E26" t="s">
        <v>196</v>
      </c>
    </row>
    <row r="27" spans="2:7" x14ac:dyDescent="0.3">
      <c r="B27" s="233">
        <v>45747</v>
      </c>
      <c r="E27" t="s">
        <v>198</v>
      </c>
    </row>
    <row r="28" spans="2:7" x14ac:dyDescent="0.3">
      <c r="B28" s="233">
        <v>45838</v>
      </c>
      <c r="E28" t="s">
        <v>197</v>
      </c>
    </row>
    <row r="29" spans="2:7" x14ac:dyDescent="0.3">
      <c r="B29" s="233">
        <v>45930</v>
      </c>
      <c r="E29" t="s">
        <v>206</v>
      </c>
    </row>
    <row r="30" spans="2:7" x14ac:dyDescent="0.3">
      <c r="B30" s="233">
        <v>46021</v>
      </c>
      <c r="E30" t="s">
        <v>167</v>
      </c>
    </row>
    <row r="31" spans="2:7" x14ac:dyDescent="0.3">
      <c r="B31" s="233">
        <v>46022</v>
      </c>
      <c r="E31" t="s">
        <v>207</v>
      </c>
      <c r="G31" t="s">
        <v>207</v>
      </c>
    </row>
    <row r="32" spans="2:7" x14ac:dyDescent="0.3">
      <c r="E32" t="s">
        <v>208</v>
      </c>
      <c r="G32" t="s">
        <v>208</v>
      </c>
    </row>
    <row r="33" spans="5:7" x14ac:dyDescent="0.3">
      <c r="E33" t="s">
        <v>209</v>
      </c>
      <c r="G33" t="s">
        <v>210</v>
      </c>
    </row>
    <row r="34" spans="5:7" x14ac:dyDescent="0.3">
      <c r="E34" t="s">
        <v>211</v>
      </c>
      <c r="G34" t="s">
        <v>209</v>
      </c>
    </row>
    <row r="35" spans="5:7" x14ac:dyDescent="0.3">
      <c r="E35" t="s">
        <v>212</v>
      </c>
      <c r="G35" t="s">
        <v>211</v>
      </c>
    </row>
    <row r="36" spans="5:7" x14ac:dyDescent="0.3">
      <c r="G36" t="s">
        <v>212</v>
      </c>
    </row>
    <row r="37" spans="5:7" x14ac:dyDescent="0.3">
      <c r="E37" t="s">
        <v>219</v>
      </c>
    </row>
    <row r="38" spans="5:7" x14ac:dyDescent="0.3">
      <c r="E38" t="s">
        <v>220</v>
      </c>
    </row>
    <row r="41" spans="5:7" x14ac:dyDescent="0.3">
      <c r="G41" t="s">
        <v>213</v>
      </c>
    </row>
    <row r="42" spans="5:7" x14ac:dyDescent="0.3">
      <c r="E42" t="s">
        <v>199</v>
      </c>
      <c r="G42" t="s">
        <v>214</v>
      </c>
    </row>
    <row r="43" spans="5:7" x14ac:dyDescent="0.3">
      <c r="E43" t="s">
        <v>218</v>
      </c>
      <c r="G43" t="s">
        <v>215</v>
      </c>
    </row>
    <row r="44" spans="5:7" x14ac:dyDescent="0.3">
      <c r="E44" t="s">
        <v>200</v>
      </c>
      <c r="G44" t="s">
        <v>216</v>
      </c>
    </row>
    <row r="45" spans="5:7" x14ac:dyDescent="0.3">
      <c r="G45" t="s">
        <v>217</v>
      </c>
    </row>
    <row r="51" spans="5:26" x14ac:dyDescent="0.3">
      <c r="E51" t="s">
        <v>201</v>
      </c>
    </row>
    <row r="52" spans="5:26" x14ac:dyDescent="0.3">
      <c r="E52" t="s">
        <v>202</v>
      </c>
    </row>
    <row r="58" spans="5:26" x14ac:dyDescent="0.3">
      <c r="Q58" s="234" t="s">
        <v>221</v>
      </c>
      <c r="R58" s="235"/>
      <c r="S58" s="235"/>
      <c r="T58" s="235"/>
      <c r="U58" s="235"/>
      <c r="V58" s="235"/>
      <c r="W58" s="235"/>
      <c r="X58" s="235"/>
      <c r="Y58" s="236"/>
      <c r="Z58" s="236"/>
    </row>
    <row r="59" spans="5:26" x14ac:dyDescent="0.3">
      <c r="Q59" s="235" t="s">
        <v>222</v>
      </c>
      <c r="R59" s="235"/>
      <c r="S59" s="235" t="s">
        <v>223</v>
      </c>
      <c r="T59" s="235"/>
      <c r="U59" s="235" t="s">
        <v>224</v>
      </c>
      <c r="V59" s="235"/>
      <c r="W59" s="235" t="s">
        <v>225</v>
      </c>
      <c r="X59" s="235"/>
      <c r="Y59" s="236" t="s">
        <v>226</v>
      </c>
      <c r="Z59" s="236"/>
    </row>
    <row r="60" spans="5:26" x14ac:dyDescent="0.3">
      <c r="Q60" s="235" t="e">
        <f>SUMPRODUCT(($F$4:$F$56&lt;Q1)*($A$4:$A$56="Kredit")*$C$4:$C$55)</f>
        <v>#VALUE!</v>
      </c>
      <c r="R60" s="235"/>
      <c r="S60" s="235" t="e">
        <f>SUMPRODUCT(($F$4:$F$56&lt;Q1)*($A$4:$A$56="Garancija - platežna")*$C$4:$C$55)</f>
        <v>#VALUE!</v>
      </c>
      <c r="T60" s="235"/>
      <c r="U60" s="235" t="e">
        <f>SUMPRODUCT(($F$4:$F$56&lt;Q1)*($A$4:$A$56="Leasing - financijski")*$C$4:$C$55)</f>
        <v>#VALUE!</v>
      </c>
      <c r="V60" s="235"/>
      <c r="W60" s="235" t="e">
        <f>SUMPRODUCT(($F$4:$F$56&lt;Q1)*($A$4:$A$56 ="Jamstvo po kreditu")*$C$4:$C$55)</f>
        <v>#VALUE!</v>
      </c>
      <c r="X60" s="235"/>
      <c r="Y60" s="236" t="e">
        <f>SUMPRODUCT(($F$4:$F$56&lt;Q1)*($A$4:$A$56="Pozajmica - vlasnik")*$C$4:$C$55)</f>
        <v>#VALUE!</v>
      </c>
      <c r="Z60" s="236"/>
    </row>
    <row r="61" spans="5:26" x14ac:dyDescent="0.3">
      <c r="Q61" s="235" t="s">
        <v>159</v>
      </c>
      <c r="R61" s="235"/>
      <c r="S61" s="235" t="e">
        <f>SUMPRODUCT(($F$4:$F$56&lt;Q1)*($A$4:$A$56="Garancija - činidbena")*$C$4:$C$55)</f>
        <v>#VALUE!</v>
      </c>
      <c r="T61" s="235"/>
      <c r="U61" s="235" t="e">
        <f>SUMPRODUCT(($F$4:$F$56&lt;Q1)*($A$4:$A$56="Leasing - operativni")*$C$4:$C$55)</f>
        <v>#VALUE!</v>
      </c>
      <c r="V61" s="235"/>
      <c r="W61" s="235" t="e">
        <f>(SUMPRODUCT(($A$4:$A$56="Jamstvo po revolvingu/prekoračenju")*$C$4:$C$55))</f>
        <v>#VALUE!</v>
      </c>
      <c r="X61" s="235"/>
      <c r="Y61" s="236" t="e">
        <f>SUMPRODUCT(($F$4:$F$56&lt;Q1)*($A$4:$A$56="Pozajmica - ostali")*$C$4:$C$55)</f>
        <v>#VALUE!</v>
      </c>
      <c r="Z61" s="236"/>
    </row>
    <row r="62" spans="5:26" x14ac:dyDescent="0.3">
      <c r="Q62" s="235" t="e">
        <f>SUMIFS($C$4:$C$55,$A$4:$A$56,"=Kartica")</f>
        <v>#VALUE!</v>
      </c>
      <c r="R62" s="235"/>
      <c r="S62" s="235" t="e">
        <f>SUMPRODUCT(($F$4:$F$56&lt;Q1)*($A$4:$A$56="Akreditiv")*$C$4:$C$55)</f>
        <v>#VALUE!</v>
      </c>
      <c r="T62" s="235" t="s">
        <v>160</v>
      </c>
      <c r="U62" s="235"/>
      <c r="V62" s="235"/>
      <c r="W62" s="235" t="e">
        <f>SUMPRODUCT(($F$4:$F$56&lt;Q1)*($A$4:$A$56="Jamstvo po garanciji")*$C$4:$C$55)</f>
        <v>#VALUE!</v>
      </c>
      <c r="X62" s="235"/>
      <c r="Y62" s="236"/>
      <c r="Z62" s="236"/>
    </row>
    <row r="63" spans="5:26" x14ac:dyDescent="0.3">
      <c r="Q63" s="235" t="s">
        <v>161</v>
      </c>
      <c r="R63" s="235"/>
      <c r="S63" s="235"/>
      <c r="T63" s="235"/>
      <c r="U63" s="235"/>
      <c r="V63" s="235"/>
      <c r="W63" s="235" t="e">
        <f>SUMPRODUCT(($F$4:$F$56&lt;Q1)*($A$4:$A$56="Jamstvo po leasingu")*$C$4:$C$55)</f>
        <v>#VALUE!</v>
      </c>
      <c r="X63" s="235"/>
      <c r="Y63" s="236"/>
      <c r="Z63" s="236"/>
    </row>
    <row r="64" spans="5:26" x14ac:dyDescent="0.3">
      <c r="Q64" s="235" t="e">
        <f>SUMIFS($C$4:$C$55,$A$4:$A$56,"=Prekoračenje po računu")</f>
        <v>#VALUE!</v>
      </c>
      <c r="R64" s="235"/>
      <c r="S64" s="235" t="s">
        <v>162</v>
      </c>
      <c r="T64" s="235"/>
      <c r="U64" s="235" t="s">
        <v>163</v>
      </c>
      <c r="V64" s="235"/>
      <c r="W64" s="235" t="s">
        <v>164</v>
      </c>
      <c r="X64" s="235"/>
      <c r="Y64" s="236" t="s">
        <v>165</v>
      </c>
      <c r="Z64" s="236"/>
    </row>
    <row r="65" spans="17:26" x14ac:dyDescent="0.3">
      <c r="Q65" s="235" t="s">
        <v>166</v>
      </c>
      <c r="R65" s="235"/>
      <c r="S65" s="235" t="e">
        <f>SUMPRODUCT(($F$4:$F$56&gt;=Q1)*($A$4:$A$56="Garancija - platežna")*$C$4:$C$55)</f>
        <v>#VALUE!</v>
      </c>
      <c r="T65" s="235"/>
      <c r="U65" s="235" t="e">
        <f>SUMPRODUCT(($F$4:$F$56&gt;=Q1)*($A$4:$A$56="Leasing - financijski")*$C$4:$C$55)</f>
        <v>#VALUE!</v>
      </c>
      <c r="V65" s="235"/>
      <c r="W65" s="235" t="e">
        <f>SUMPRODUCT(($F$4:$F$53&gt;=Q1)*($A$4:$A$53="Jamstvo po kreditu")*$C$4:$C$52)</f>
        <v>#VALUE!</v>
      </c>
      <c r="X65" s="235"/>
      <c r="Y65" s="236" t="e">
        <f>SUMPRODUCT(($F$4:$F$56&gt;=Q1)*($A$4:$A$56="Pozajmica - vlasnik")*$C$4:$C$55)</f>
        <v>#VALUE!</v>
      </c>
      <c r="Z65" s="236"/>
    </row>
    <row r="66" spans="17:26" x14ac:dyDescent="0.3">
      <c r="Q66" s="235" t="e">
        <f>SUMIFS($C$4:$C$55,$A$4:$A$56,"Kredit - revolving")</f>
        <v>#VALUE!</v>
      </c>
      <c r="R66" s="235"/>
      <c r="S66" s="235" t="e">
        <f>SUMPRODUCT((F4:F53&gt;=Q1)*(A4:A53="Garancija - činidbena")*C4:C52)</f>
        <v>#VALUE!</v>
      </c>
      <c r="T66" s="235"/>
      <c r="U66" s="235" t="e">
        <f>SUMPRODUCT(($F$4:$F$56&gt;=Q1)*($A$4:$A$56="Leasing - operativni")*$C$4:$C$55)</f>
        <v>#VALUE!</v>
      </c>
      <c r="V66" s="235"/>
      <c r="W66" s="235" t="e">
        <f>SUMPRODUCT(($F$4:$F$53&gt;=Q1)*($A$4:$A$53="Jamstvo po garanciji")*$C$4:$C$52)</f>
        <v>#VALUE!</v>
      </c>
      <c r="X66" s="235"/>
      <c r="Y66" s="236" t="e">
        <f>SUMPRODUCT(($F$4:$F$56&gt;=Q1)*($A$4:$A$56="Pozajmica - ostali")*$C$4:$C$55)</f>
        <v>#VALUE!</v>
      </c>
      <c r="Z66" s="236"/>
    </row>
    <row r="67" spans="17:26" x14ac:dyDescent="0.3">
      <c r="Q67" s="235" t="s">
        <v>167</v>
      </c>
      <c r="R67" s="235"/>
      <c r="S67" s="235"/>
      <c r="T67" s="235"/>
      <c r="U67" s="235"/>
      <c r="V67" s="235"/>
      <c r="W67" s="235" t="e">
        <f>SUMPRODUCT(($F$4:$F$53&gt;=Q1)*($A$4:$A$53="Jamstvo po leasingu")*$C$4:$C$52)</f>
        <v>#VALUE!</v>
      </c>
      <c r="X67" s="235"/>
      <c r="Y67" s="236"/>
      <c r="Z67" s="236"/>
    </row>
    <row r="68" spans="17:26" x14ac:dyDescent="0.3">
      <c r="Q68" s="235" t="e">
        <f>SUMPRODUCT(($F$4:$F$56&lt;Q1)*($A$4:$A$56="Factoring")*$C$4:$C$55)</f>
        <v>#VALUE!</v>
      </c>
      <c r="R68" s="235"/>
      <c r="S68" s="235"/>
      <c r="T68" s="235"/>
      <c r="U68" s="235"/>
      <c r="V68" s="235"/>
      <c r="W68" s="235"/>
      <c r="X68" s="235"/>
      <c r="Y68" s="236"/>
      <c r="Z68" s="236"/>
    </row>
    <row r="69" spans="17:26" x14ac:dyDescent="0.3">
      <c r="Q69" s="235"/>
      <c r="R69" s="235"/>
      <c r="S69" s="235"/>
      <c r="T69" s="235"/>
      <c r="U69" s="235"/>
      <c r="V69" s="235"/>
      <c r="W69" s="235"/>
      <c r="X69" s="235"/>
      <c r="Y69" s="236"/>
      <c r="Z69" s="236"/>
    </row>
    <row r="70" spans="17:26" x14ac:dyDescent="0.3">
      <c r="Q70" s="235"/>
      <c r="R70" s="235"/>
      <c r="S70" s="235"/>
      <c r="T70" s="235"/>
      <c r="U70" s="235"/>
      <c r="V70" s="235"/>
      <c r="W70" s="235"/>
      <c r="X70" s="235"/>
      <c r="Y70" s="236"/>
      <c r="Z70" s="236"/>
    </row>
    <row r="71" spans="17:26" x14ac:dyDescent="0.3">
      <c r="Q71" s="235" t="s">
        <v>168</v>
      </c>
      <c r="R71" s="235"/>
      <c r="S71" s="235"/>
      <c r="T71" s="235"/>
      <c r="U71" s="235"/>
      <c r="V71" s="235"/>
      <c r="W71" s="235"/>
      <c r="X71" s="235"/>
      <c r="Y71" s="236"/>
      <c r="Z71" s="236"/>
    </row>
    <row r="72" spans="17:26" x14ac:dyDescent="0.3">
      <c r="Q72" s="235" t="e">
        <f>SUMPRODUCT(($F$4:$F$56&gt;=Q1)*($A$4:$A$56="Kredit")*$C$4:$C$55)</f>
        <v>#VALUE!</v>
      </c>
      <c r="R72" s="235"/>
      <c r="S72" s="235"/>
      <c r="T72" s="235"/>
      <c r="U72" s="235"/>
      <c r="V72" s="235"/>
      <c r="W72" s="235"/>
      <c r="X72" s="235"/>
      <c r="Y72" s="236"/>
      <c r="Z72" s="236"/>
    </row>
    <row r="73" spans="17:26" x14ac:dyDescent="0.3">
      <c r="Q73" s="235" t="e">
        <f>SUMPRODUCT(($F$4:$F$56&gt;=Q1)*($A$4:$A$56="Factoring")*$C$4:$C$55)</f>
        <v>#VALUE!</v>
      </c>
      <c r="R73" s="235"/>
      <c r="S73" s="235"/>
      <c r="T73" s="235"/>
      <c r="U73" s="235"/>
      <c r="V73" s="235"/>
      <c r="W73" s="235"/>
      <c r="X73" s="235"/>
      <c r="Y73" s="236"/>
      <c r="Z73" s="236"/>
    </row>
    <row r="74" spans="17:26" x14ac:dyDescent="0.3">
      <c r="Q74" s="236"/>
      <c r="R74" s="236"/>
      <c r="S74" s="236"/>
      <c r="T74" s="236"/>
      <c r="U74" s="236"/>
      <c r="V74" s="236"/>
      <c r="W74" s="236"/>
      <c r="X74" s="236"/>
      <c r="Y74" s="236"/>
      <c r="Z74" s="23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Prilog A</vt:lpstr>
      <vt:lpstr>Prilog B</vt:lpstr>
      <vt:lpstr>Prilog C</vt:lpstr>
      <vt:lpstr>Indikatori ek. povezanosti </vt:lpstr>
      <vt:lpstr>Indikatori kontrole</vt:lpstr>
      <vt:lpstr>Liste_formule</vt:lpstr>
      <vt:lpstr>Liste_formule!Garancije</vt:lpstr>
      <vt:lpstr>Liste_formule!Jamstva</vt:lpstr>
      <vt:lpstr>Liste_formule!Krediti</vt:lpstr>
      <vt:lpstr>Liste_formule!Leasing</vt:lpstr>
      <vt:lpstr>'Prilog B'!Print_Area</vt:lpstr>
      <vt:lpstr>'Prilog 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Graonic</dc:creator>
  <cp:lastModifiedBy>Dario Palcic</cp:lastModifiedBy>
  <dcterms:created xsi:type="dcterms:W3CDTF">2020-05-14T14:04:22Z</dcterms:created>
  <dcterms:modified xsi:type="dcterms:W3CDTF">2023-01-05T13:33:46Z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2021-02-12T13:11:25Z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ccee7bf8-c714-40ce-aaf8-86e952f241d7</vt:lpwstr>
  </property>
  <property fmtid="{D5CDD505-2E9C-101B-9397-08002B2CF9AE}" pid="8" name="MSIP_Label_cef7f2da-30d3-430a-a9a4-8103a74342a8_ContentBits">
    <vt:lpwstr>0</vt:lpwstr>
  </property>
</Properties>
</file>